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\Teaches\15-Automatic Control__________AC\grades\"/>
    </mc:Choice>
  </mc:AlternateContent>
  <bookViews>
    <workbookView xWindow="0" yWindow="0" windowWidth="20490" windowHeight="7665"/>
  </bookViews>
  <sheets>
    <sheet name="Overal" sheetId="1" r:id="rId1"/>
    <sheet name="Hws" sheetId="2" r:id="rId2"/>
    <sheet name="SimulinkProject" sheetId="7" r:id="rId3"/>
  </sheets>
  <definedNames>
    <definedName name="_xlnm._FilterDatabase" localSheetId="0" hidden="1">Overal!$A$3:$L$3</definedName>
    <definedName name="Name1">Overal!$A:$A</definedName>
  </definedNames>
  <calcPr calcId="162913"/>
</workbook>
</file>

<file path=xl/calcChain.xml><?xml version="1.0" encoding="utf-8"?>
<calcChain xmlns="http://schemas.openxmlformats.org/spreadsheetml/2006/main">
  <c r="B13" i="7" l="1"/>
  <c r="C12" i="7"/>
  <c r="B12" i="7"/>
  <c r="C6" i="7"/>
  <c r="B6" i="7"/>
  <c r="F8" i="7" l="1"/>
  <c r="G8" i="7" s="1"/>
  <c r="G8" i="1" s="1"/>
  <c r="F9" i="7"/>
  <c r="G9" i="7" s="1"/>
  <c r="G9" i="1" s="1"/>
  <c r="F10" i="7"/>
  <c r="G10" i="7" s="1"/>
  <c r="G10" i="1" s="1"/>
  <c r="F11" i="7"/>
  <c r="G11" i="7" s="1"/>
  <c r="G11" i="1" s="1"/>
  <c r="F14" i="7"/>
  <c r="G14" i="7" s="1"/>
  <c r="G14" i="1" s="1"/>
  <c r="F15" i="7"/>
  <c r="G15" i="7" s="1"/>
  <c r="G15" i="1" s="1"/>
  <c r="F16" i="7"/>
  <c r="G16" i="7" s="1"/>
  <c r="C17" i="7"/>
  <c r="E17" i="7"/>
  <c r="C18" i="7"/>
  <c r="E18" i="7"/>
  <c r="C19" i="7"/>
  <c r="E19" i="7"/>
  <c r="D13" i="7"/>
  <c r="F13" i="7" s="1"/>
  <c r="G13" i="7" s="1"/>
  <c r="G13" i="1" s="1"/>
  <c r="D12" i="7"/>
  <c r="F12" i="7" s="1"/>
  <c r="G12" i="7" s="1"/>
  <c r="G12" i="1" s="1"/>
  <c r="D7" i="7"/>
  <c r="F7" i="7" s="1"/>
  <c r="D6" i="7"/>
  <c r="D17" i="7" l="1"/>
  <c r="G7" i="7"/>
  <c r="G7" i="1" s="1"/>
  <c r="D18" i="7"/>
  <c r="F6" i="7"/>
  <c r="G6" i="7" s="1"/>
  <c r="G6" i="1" s="1"/>
  <c r="D19" i="7"/>
  <c r="E7" i="1"/>
  <c r="C7" i="1"/>
  <c r="J6" i="2" l="1"/>
  <c r="J7" i="2"/>
  <c r="J8" i="2"/>
  <c r="J9" i="2"/>
  <c r="J10" i="2"/>
  <c r="J11" i="2"/>
  <c r="J12" i="2"/>
  <c r="J13" i="2"/>
  <c r="J14" i="2"/>
  <c r="J15" i="2"/>
  <c r="J16" i="2"/>
  <c r="C17" i="2"/>
  <c r="D17" i="2"/>
  <c r="E17" i="2"/>
  <c r="F17" i="2"/>
  <c r="G17" i="2"/>
  <c r="H17" i="2"/>
  <c r="I17" i="2"/>
  <c r="C18" i="2"/>
  <c r="D18" i="2"/>
  <c r="E18" i="2"/>
  <c r="F18" i="2"/>
  <c r="G18" i="2"/>
  <c r="H18" i="2"/>
  <c r="I18" i="2"/>
  <c r="C19" i="2"/>
  <c r="D19" i="2"/>
  <c r="E19" i="2"/>
  <c r="F19" i="2"/>
  <c r="G19" i="2"/>
  <c r="H19" i="2"/>
  <c r="I19" i="2"/>
  <c r="C16" i="1"/>
  <c r="I6" i="1"/>
  <c r="I7" i="1"/>
  <c r="I8" i="1"/>
  <c r="I9" i="1"/>
  <c r="I10" i="1"/>
  <c r="I11" i="1"/>
  <c r="I12" i="1"/>
  <c r="I13" i="1"/>
  <c r="I14" i="1"/>
  <c r="I15" i="1"/>
  <c r="I5" i="1"/>
  <c r="E13" i="1" l="1"/>
  <c r="D8" i="1"/>
  <c r="E8" i="1" s="1"/>
  <c r="D12" i="1"/>
  <c r="E12" i="1" s="1"/>
  <c r="D15" i="1"/>
  <c r="E15" i="1" s="1"/>
  <c r="D9" i="1"/>
  <c r="E9" i="1" s="1"/>
  <c r="D14" i="1"/>
  <c r="E14" i="1" s="1"/>
  <c r="D11" i="1"/>
  <c r="E11" i="1" s="1"/>
  <c r="D10" i="1"/>
  <c r="E10" i="1" s="1"/>
  <c r="D16" i="1"/>
  <c r="E16" i="1" s="1"/>
  <c r="L16" i="1" s="1"/>
  <c r="M16" i="1" s="1"/>
  <c r="D6" i="1"/>
  <c r="E6" i="1" s="1"/>
  <c r="D5" i="1"/>
  <c r="E5" i="1" s="1"/>
  <c r="F5" i="7" l="1"/>
  <c r="J5" i="2"/>
  <c r="C6" i="1"/>
  <c r="C8" i="1"/>
  <c r="C9" i="1"/>
  <c r="C10" i="1"/>
  <c r="C11" i="1"/>
  <c r="C12" i="1"/>
  <c r="C13" i="1"/>
  <c r="C14" i="1"/>
  <c r="C15" i="1"/>
  <c r="C5" i="1"/>
  <c r="K6" i="1"/>
  <c r="K7" i="1"/>
  <c r="K8" i="1"/>
  <c r="K9" i="1"/>
  <c r="K10" i="1"/>
  <c r="K11" i="1"/>
  <c r="K12" i="1"/>
  <c r="K13" i="1"/>
  <c r="K14" i="1"/>
  <c r="K15" i="1"/>
  <c r="K5" i="1"/>
  <c r="D17" i="1"/>
  <c r="E17" i="1"/>
  <c r="H17" i="1"/>
  <c r="J17" i="1"/>
  <c r="D18" i="1"/>
  <c r="E18" i="1"/>
  <c r="H18" i="1"/>
  <c r="J18" i="1"/>
  <c r="D19" i="1"/>
  <c r="E19" i="1"/>
  <c r="H19" i="1"/>
  <c r="J19" i="1"/>
  <c r="C17" i="1" l="1"/>
  <c r="G5" i="7"/>
  <c r="G5" i="1" s="1"/>
  <c r="F17" i="7"/>
  <c r="F19" i="7"/>
  <c r="F18" i="7"/>
  <c r="K17" i="1"/>
  <c r="K18" i="1"/>
  <c r="J18" i="2"/>
  <c r="J17" i="2"/>
  <c r="J19" i="2"/>
  <c r="C18" i="1"/>
  <c r="C19" i="1"/>
  <c r="K19" i="1"/>
  <c r="G17" i="7" l="1"/>
  <c r="G19" i="7"/>
  <c r="G18" i="7"/>
  <c r="F4" i="7"/>
  <c r="J4" i="2"/>
  <c r="K5" i="2" s="1"/>
  <c r="K6" i="2" l="1"/>
  <c r="F6" i="1" s="1"/>
  <c r="L6" i="1" s="1"/>
  <c r="M6" i="1" s="1"/>
  <c r="K10" i="2"/>
  <c r="F10" i="1" s="1"/>
  <c r="L10" i="1" s="1"/>
  <c r="M10" i="1" s="1"/>
  <c r="K11" i="2"/>
  <c r="F11" i="1" s="1"/>
  <c r="L11" i="1" s="1"/>
  <c r="M11" i="1" s="1"/>
  <c r="K16" i="2"/>
  <c r="K7" i="2"/>
  <c r="F7" i="1" s="1"/>
  <c r="L7" i="1" s="1"/>
  <c r="M7" i="1" s="1"/>
  <c r="K14" i="2"/>
  <c r="F14" i="1" s="1"/>
  <c r="L14" i="1" s="1"/>
  <c r="M14" i="1" s="1"/>
  <c r="K8" i="2"/>
  <c r="F8" i="1" s="1"/>
  <c r="L8" i="1" s="1"/>
  <c r="M8" i="1" s="1"/>
  <c r="K9" i="2"/>
  <c r="F9" i="1" s="1"/>
  <c r="L9" i="1" s="1"/>
  <c r="M9" i="1" s="1"/>
  <c r="K13" i="2"/>
  <c r="F13" i="1" s="1"/>
  <c r="L13" i="1" s="1"/>
  <c r="M13" i="1" s="1"/>
  <c r="K15" i="2"/>
  <c r="F15" i="1" s="1"/>
  <c r="L15" i="1" s="1"/>
  <c r="M15" i="1" s="1"/>
  <c r="K12" i="2"/>
  <c r="F12" i="1" s="1"/>
  <c r="L12" i="1" s="1"/>
  <c r="M12" i="1" s="1"/>
  <c r="I19" i="1"/>
  <c r="I17" i="1"/>
  <c r="I18" i="1"/>
  <c r="G19" i="1"/>
  <c r="G18" i="1"/>
  <c r="G17" i="1"/>
  <c r="B19" i="7"/>
  <c r="A19" i="7"/>
  <c r="B18" i="7"/>
  <c r="B17" i="7"/>
  <c r="K18" i="2" l="1"/>
  <c r="K19" i="2"/>
  <c r="K17" i="2"/>
  <c r="F5" i="1"/>
  <c r="L5" i="1" l="1"/>
  <c r="M5" i="1" s="1"/>
  <c r="M17" i="1" s="1"/>
  <c r="F18" i="1"/>
  <c r="F19" i="1"/>
  <c r="F17" i="1"/>
  <c r="A3" i="7"/>
  <c r="A5" i="7"/>
  <c r="A6" i="7"/>
  <c r="A7" i="7"/>
  <c r="A8" i="7"/>
  <c r="A9" i="7"/>
  <c r="A10" i="7"/>
  <c r="A11" i="7"/>
  <c r="A12" i="7"/>
  <c r="A13" i="7"/>
  <c r="A14" i="7"/>
  <c r="A15" i="7"/>
  <c r="A16" i="7"/>
  <c r="M19" i="1" l="1"/>
  <c r="L19" i="1"/>
  <c r="M18" i="1"/>
  <c r="L18" i="1"/>
  <c r="L17" i="1"/>
  <c r="B19" i="1"/>
  <c r="B18" i="1"/>
  <c r="B17" i="1"/>
  <c r="B19" i="2" l="1"/>
  <c r="B18" i="2"/>
  <c r="B17" i="2"/>
  <c r="A16" i="2" l="1"/>
  <c r="A14" i="2"/>
  <c r="A15" i="2"/>
  <c r="A5" i="2" l="1"/>
  <c r="A6" i="2"/>
  <c r="A7" i="2"/>
  <c r="A8" i="2"/>
  <c r="A9" i="2"/>
  <c r="A10" i="2"/>
  <c r="A11" i="2"/>
  <c r="A12" i="2"/>
  <c r="A13" i="2"/>
  <c r="A19" i="2" l="1"/>
</calcChain>
</file>

<file path=xl/sharedStrings.xml><?xml version="1.0" encoding="utf-8"?>
<sst xmlns="http://schemas.openxmlformats.org/spreadsheetml/2006/main" count="70" uniqueCount="44">
  <si>
    <t>شماره دانشجويي</t>
  </si>
  <si>
    <t>Max</t>
  </si>
  <si>
    <t>Min</t>
  </si>
  <si>
    <t xml:space="preserve"> از</t>
  </si>
  <si>
    <t>از</t>
  </si>
  <si>
    <t>تكاليف</t>
  </si>
  <si>
    <t>تشویقی حضور در</t>
  </si>
  <si>
    <t>پایان‌ترم</t>
  </si>
  <si>
    <t>کلاس درس از</t>
  </si>
  <si>
    <t>حضور در</t>
  </si>
  <si>
    <t>کلاس تمرین  از</t>
  </si>
  <si>
    <t>جمع</t>
  </si>
  <si>
    <t>نمرات از</t>
  </si>
  <si>
    <t>از نمودار از</t>
  </si>
  <si>
    <t>پایان‌ترم پس</t>
  </si>
  <si>
    <t>ميان‌ترم اول</t>
  </si>
  <si>
    <t>ميان‌ترم اول پس</t>
  </si>
  <si>
    <t>تمرين 1</t>
  </si>
  <si>
    <t xml:space="preserve">تمرين 2 </t>
  </si>
  <si>
    <t>تمرين 3</t>
  </si>
  <si>
    <t>تمرين 4</t>
  </si>
  <si>
    <t>تمرين 5</t>
  </si>
  <si>
    <t>تمرين 6</t>
  </si>
  <si>
    <t>جمع تمرين</t>
  </si>
  <si>
    <t>نمره نهایی تمرین</t>
  </si>
  <si>
    <t xml:space="preserve"> از </t>
  </si>
  <si>
    <t>کمترین</t>
  </si>
  <si>
    <t>بیشترین</t>
  </si>
  <si>
    <t>میانگین</t>
  </si>
  <si>
    <t>کلاس تمرین از</t>
  </si>
  <si>
    <t>تمرین 7</t>
  </si>
  <si>
    <t>تمرین 8</t>
  </si>
  <si>
    <t>فاز اول</t>
  </si>
  <si>
    <t>فاز دوم</t>
  </si>
  <si>
    <t>فاز سوم</t>
  </si>
  <si>
    <t>فاز چهارم</t>
  </si>
  <si>
    <t>جمع پروژه</t>
  </si>
  <si>
    <t>پروژه سیمولنیک</t>
  </si>
  <si>
    <t>نمره نهایی پس</t>
  </si>
  <si>
    <t>.</t>
  </si>
  <si>
    <t>20+4</t>
  </si>
  <si>
    <t>+1</t>
  </si>
  <si>
    <t>+2</t>
  </si>
  <si>
    <t>2+1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</si>
</sst>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3" x14ac:knownFonts="1">
    <font>
      <sz val="10"/>
      <name val="Arial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B Nazanin"/>
      <charset val="178"/>
    </font>
    <font>
      <b/>
      <sz val="12"/>
      <color indexed="12"/>
      <name val="B Nazanin"/>
      <charset val="178"/>
    </font>
    <font>
      <b/>
      <sz val="12"/>
      <name val="B Nazanin"/>
      <charset val="178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B Nazanin"/>
      <charset val="178"/>
    </font>
    <font>
      <sz val="11"/>
      <color theme="1"/>
      <name val="B Nazanin"/>
      <charset val="178"/>
    </font>
    <font>
      <sz val="12"/>
      <color rgb="FFFF0000"/>
      <name val="B Nazanin"/>
      <charset val="178"/>
    </font>
    <font>
      <sz val="12"/>
      <color rgb="FF0000FF"/>
      <name val="B Nazanin"/>
      <charset val="178"/>
    </font>
    <font>
      <sz val="12"/>
      <color rgb="FF00FF00"/>
      <name val="B Nazanin"/>
      <charset val="178"/>
    </font>
    <font>
      <sz val="12"/>
      <color rgb="FF0070C0"/>
      <name val="B Nazanin"/>
      <charset val="178"/>
    </font>
    <font>
      <sz val="12"/>
      <color rgb="FF77E739"/>
      <name val="B Nazanin"/>
      <charset val="178"/>
    </font>
    <font>
      <b/>
      <sz val="16"/>
      <color rgb="FFFF0000"/>
      <name val="B Nazanin"/>
      <charset val="178"/>
    </font>
    <font>
      <b/>
      <sz val="12"/>
      <color rgb="FF00B050"/>
      <name val="B Nazanin"/>
      <charset val="178"/>
    </font>
    <font>
      <b/>
      <sz val="12"/>
      <color rgb="FF77E739"/>
      <name val="B Nazanin"/>
      <charset val="178"/>
    </font>
    <font>
      <b/>
      <sz val="12"/>
      <color rgb="FF0070C0"/>
      <name val="B Nazanin"/>
      <charset val="178"/>
    </font>
    <font>
      <b/>
      <sz val="12"/>
      <color rgb="FF0000FF"/>
      <name val="B Nazanin"/>
      <charset val="178"/>
    </font>
    <font>
      <b/>
      <sz val="10"/>
      <name val="Arial"/>
      <family val="2"/>
    </font>
    <font>
      <sz val="12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6">
    <xf numFmtId="0" fontId="0" fillId="0" borderId="0"/>
    <xf numFmtId="0" fontId="8" fillId="0" borderId="0"/>
    <xf numFmtId="0" fontId="7" fillId="0" borderId="0"/>
    <xf numFmtId="0" fontId="7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1" fontId="4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/>
    <xf numFmtId="164" fontId="11" fillId="0" borderId="1" xfId="0" applyNumberFormat="1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0" xfId="0" applyFont="1" applyBorder="1" applyAlignment="1">
      <alignment horizontal="center"/>
    </xf>
    <xf numFmtId="165" fontId="15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165" fontId="18" fillId="0" borderId="0" xfId="0" applyNumberFormat="1" applyFont="1" applyBorder="1" applyAlignment="1">
      <alignment horizontal="center"/>
    </xf>
    <xf numFmtId="165" fontId="19" fillId="0" borderId="0" xfId="0" applyNumberFormat="1" applyFont="1" applyBorder="1" applyAlignment="1">
      <alignment horizontal="center"/>
    </xf>
    <xf numFmtId="0" fontId="21" fillId="0" borderId="0" xfId="0" applyFont="1"/>
    <xf numFmtId="0" fontId="20" fillId="0" borderId="0" xfId="0" applyFont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6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5" fontId="15" fillId="0" borderId="0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8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2" applyFont="1" applyFill="1" applyAlignment="1">
      <alignment horizontal="center" vertical="center"/>
    </xf>
    <xf numFmtId="1" fontId="4" fillId="0" borderId="0" xfId="2" applyNumberFormat="1" applyFont="1" applyAlignment="1">
      <alignment horizontal="center"/>
    </xf>
    <xf numFmtId="0" fontId="20" fillId="0" borderId="0" xfId="2" applyFont="1" applyFill="1" applyAlignment="1">
      <alignment horizontal="center" vertical="center"/>
    </xf>
    <xf numFmtId="164" fontId="11" fillId="0" borderId="0" xfId="0" applyNumberFormat="1" applyFont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</cellXfs>
  <cellStyles count="6">
    <cellStyle name="Normal" xfId="0" builtinId="0"/>
    <cellStyle name="Normal 2" xfId="1"/>
    <cellStyle name="Normal 2 2" xfId="4"/>
    <cellStyle name="Normal 2 3" xfId="5"/>
    <cellStyle name="Normal 3" xfId="2"/>
    <cellStyle name="Normal 4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8"/>
  <sheetViews>
    <sheetView tabSelected="1" zoomScaleNormal="100" workbookViewId="0"/>
  </sheetViews>
  <sheetFormatPr defaultColWidth="9.140625" defaultRowHeight="18.75" x14ac:dyDescent="0.45"/>
  <cols>
    <col min="1" max="1" width="14.85546875" style="9" bestFit="1" customWidth="1"/>
    <col min="2" max="2" width="11" style="9" customWidth="1"/>
    <col min="3" max="3" width="14.7109375" style="9" customWidth="1"/>
    <col min="4" max="4" width="10.140625" style="9" customWidth="1"/>
    <col min="5" max="5" width="12.85546875" style="9" customWidth="1"/>
    <col min="6" max="6" width="11" style="9" customWidth="1"/>
    <col min="7" max="7" width="14.7109375" style="9" bestFit="1" customWidth="1"/>
    <col min="8" max="8" width="11.28515625" style="9" customWidth="1"/>
    <col min="9" max="9" width="15.42578125" style="9" customWidth="1"/>
    <col min="10" max="10" width="12.5703125" style="9" customWidth="1"/>
    <col min="11" max="11" width="15.28515625" style="9" customWidth="1"/>
    <col min="12" max="12" width="12.85546875" style="9" customWidth="1"/>
    <col min="13" max="13" width="12.5703125" style="9" bestFit="1" customWidth="1"/>
    <col min="14" max="16384" width="9.140625" style="9"/>
  </cols>
  <sheetData>
    <row r="1" spans="1:13" ht="21" x14ac:dyDescent="0.55000000000000004">
      <c r="C1" s="16"/>
      <c r="D1" s="17"/>
      <c r="E1" s="17"/>
      <c r="F1" s="17"/>
      <c r="G1" s="41"/>
      <c r="I1" s="17"/>
      <c r="K1" s="17"/>
      <c r="L1" s="41"/>
      <c r="M1" s="41"/>
    </row>
    <row r="2" spans="1:13" s="14" customFormat="1" ht="21" x14ac:dyDescent="0.55000000000000004">
      <c r="B2" s="14" t="s">
        <v>15</v>
      </c>
      <c r="C2" s="14" t="s">
        <v>16</v>
      </c>
      <c r="D2" s="14" t="s">
        <v>7</v>
      </c>
      <c r="E2" s="14" t="s">
        <v>14</v>
      </c>
      <c r="F2" s="14" t="s">
        <v>5</v>
      </c>
      <c r="G2" s="14" t="s">
        <v>37</v>
      </c>
      <c r="H2" s="14" t="s">
        <v>9</v>
      </c>
      <c r="I2" s="14" t="s">
        <v>6</v>
      </c>
      <c r="J2" s="14" t="s">
        <v>9</v>
      </c>
      <c r="K2" s="14" t="s">
        <v>6</v>
      </c>
      <c r="L2" s="14" t="s">
        <v>11</v>
      </c>
      <c r="M2" s="14" t="s">
        <v>38</v>
      </c>
    </row>
    <row r="3" spans="1:13" s="14" customFormat="1" ht="21" x14ac:dyDescent="0.55000000000000004">
      <c r="A3" s="14" t="s">
        <v>0</v>
      </c>
      <c r="B3" s="14" t="s">
        <v>4</v>
      </c>
      <c r="C3" s="14" t="s">
        <v>13</v>
      </c>
      <c r="D3" s="14" t="s">
        <v>3</v>
      </c>
      <c r="E3" s="14" t="s">
        <v>13</v>
      </c>
      <c r="F3" s="14" t="s">
        <v>4</v>
      </c>
      <c r="G3" s="14" t="s">
        <v>4</v>
      </c>
      <c r="H3" s="14" t="s">
        <v>8</v>
      </c>
      <c r="I3" s="14" t="s">
        <v>8</v>
      </c>
      <c r="J3" s="14" t="s">
        <v>29</v>
      </c>
      <c r="K3" s="14" t="s">
        <v>10</v>
      </c>
      <c r="L3" s="14" t="s">
        <v>12</v>
      </c>
      <c r="M3" s="14" t="s">
        <v>13</v>
      </c>
    </row>
    <row r="4" spans="1:13" ht="21" x14ac:dyDescent="0.55000000000000004">
      <c r="B4" s="18">
        <v>20</v>
      </c>
      <c r="C4" s="18">
        <v>20</v>
      </c>
      <c r="D4" s="18">
        <v>20</v>
      </c>
      <c r="E4" s="18">
        <v>20</v>
      </c>
      <c r="F4" s="18">
        <v>6</v>
      </c>
      <c r="G4" s="18" t="s">
        <v>43</v>
      </c>
      <c r="H4" s="18">
        <v>19</v>
      </c>
      <c r="I4" s="58" t="s">
        <v>42</v>
      </c>
      <c r="J4" s="18">
        <v>13</v>
      </c>
      <c r="K4" s="58" t="s">
        <v>41</v>
      </c>
      <c r="L4" s="18" t="s">
        <v>40</v>
      </c>
      <c r="M4" s="18">
        <v>20</v>
      </c>
    </row>
    <row r="5" spans="1:13" s="14" customFormat="1" ht="21" x14ac:dyDescent="0.55000000000000004">
      <c r="A5" s="9">
        <v>95108473</v>
      </c>
      <c r="B5" s="19">
        <v>11.5</v>
      </c>
      <c r="C5" s="19">
        <f>B5+1</f>
        <v>12.5</v>
      </c>
      <c r="D5" s="9">
        <f>6.5</f>
        <v>6.5</v>
      </c>
      <c r="E5" s="36">
        <f>D5+4</f>
        <v>10.5</v>
      </c>
      <c r="F5" s="20">
        <f>Hws!K5</f>
        <v>0.62</v>
      </c>
      <c r="G5" s="20">
        <f>SimulinkProject!G5*1.5</f>
        <v>0</v>
      </c>
      <c r="H5" s="9">
        <v>0</v>
      </c>
      <c r="I5" s="20">
        <f>H5*2/19</f>
        <v>0</v>
      </c>
      <c r="J5" s="36">
        <v>0</v>
      </c>
      <c r="K5" s="35">
        <f>J5/13</f>
        <v>0</v>
      </c>
      <c r="L5" s="35">
        <f>C5*4/20+E5*8/20+F5+G5+I5+K5</f>
        <v>7.32</v>
      </c>
      <c r="M5" s="50">
        <f>L5+1.1</f>
        <v>8.42</v>
      </c>
    </row>
    <row r="6" spans="1:13" ht="21" x14ac:dyDescent="0.55000000000000004">
      <c r="A6" s="9">
        <v>95109818</v>
      </c>
      <c r="B6" s="19">
        <v>11.5</v>
      </c>
      <c r="C6" s="42">
        <f t="shared" ref="C6:C16" si="0">B6+1</f>
        <v>12.5</v>
      </c>
      <c r="D6" s="9">
        <f>5.25</f>
        <v>5.25</v>
      </c>
      <c r="E6" s="36">
        <f t="shared" ref="E6:E16" si="1">D6+4</f>
        <v>9.25</v>
      </c>
      <c r="F6" s="43">
        <f>Hws!K6</f>
        <v>0.8</v>
      </c>
      <c r="G6" s="43">
        <f>SimulinkProject!G6*1.5</f>
        <v>2.3868749999999999</v>
      </c>
      <c r="H6" s="9">
        <v>18</v>
      </c>
      <c r="I6" s="43">
        <f t="shared" ref="I6:I15" si="2">H6*2/19</f>
        <v>1.8947368421052631</v>
      </c>
      <c r="J6" s="36">
        <v>6</v>
      </c>
      <c r="K6" s="35">
        <f t="shared" ref="K6:K15" si="3">J6/13</f>
        <v>0.46153846153846156</v>
      </c>
      <c r="L6" s="35">
        <f t="shared" ref="L6:L16" si="4">C6*4/20+E6*8/20+F6+G6+I6+K6</f>
        <v>11.743150303643725</v>
      </c>
      <c r="M6" s="50">
        <f t="shared" ref="M6:M16" si="5">L6+1.1</f>
        <v>12.843150303643725</v>
      </c>
    </row>
    <row r="7" spans="1:13" ht="21" x14ac:dyDescent="0.55000000000000004">
      <c r="A7" s="9">
        <v>96108475</v>
      </c>
      <c r="B7" s="19">
        <v>10.75</v>
      </c>
      <c r="C7" s="42">
        <f>B7</f>
        <v>10.75</v>
      </c>
      <c r="D7" s="9">
        <v>14.5</v>
      </c>
      <c r="E7" s="36">
        <f>D7</f>
        <v>14.5</v>
      </c>
      <c r="F7" s="43">
        <f>Hws!K7</f>
        <v>5.62</v>
      </c>
      <c r="G7" s="43">
        <f>SimulinkProject!G7</f>
        <v>1.7040625</v>
      </c>
      <c r="H7" s="9">
        <v>18</v>
      </c>
      <c r="I7" s="43">
        <f t="shared" si="2"/>
        <v>1.8947368421052631</v>
      </c>
      <c r="J7" s="36">
        <v>13</v>
      </c>
      <c r="K7" s="35">
        <f t="shared" si="3"/>
        <v>1</v>
      </c>
      <c r="L7" s="35">
        <f t="shared" si="4"/>
        <v>18.168799342105263</v>
      </c>
      <c r="M7" s="50">
        <f>L7</f>
        <v>18.168799342105263</v>
      </c>
    </row>
    <row r="8" spans="1:13" ht="21" x14ac:dyDescent="0.55000000000000004">
      <c r="A8" s="9">
        <v>96108623</v>
      </c>
      <c r="B8" s="9">
        <v>9.5</v>
      </c>
      <c r="C8" s="42">
        <f t="shared" si="0"/>
        <v>10.5</v>
      </c>
      <c r="D8" s="9">
        <f>5.75-0.5</f>
        <v>5.25</v>
      </c>
      <c r="E8" s="36">
        <f t="shared" si="1"/>
        <v>9.25</v>
      </c>
      <c r="F8" s="43">
        <f>Hws!K8</f>
        <v>2.1</v>
      </c>
      <c r="G8" s="43">
        <f>SimulinkProject!G8*1.5</f>
        <v>1.2960937499999998</v>
      </c>
      <c r="H8" s="9">
        <v>17.5</v>
      </c>
      <c r="I8" s="43">
        <f t="shared" si="2"/>
        <v>1.8421052631578947</v>
      </c>
      <c r="J8" s="36">
        <v>12</v>
      </c>
      <c r="K8" s="35">
        <f t="shared" si="3"/>
        <v>0.92307692307692313</v>
      </c>
      <c r="L8" s="35">
        <f t="shared" si="4"/>
        <v>11.961275936234816</v>
      </c>
      <c r="M8" s="50">
        <f t="shared" si="5"/>
        <v>13.061275936234816</v>
      </c>
    </row>
    <row r="9" spans="1:13" ht="21" x14ac:dyDescent="0.55000000000000004">
      <c r="A9" s="9">
        <v>96108742</v>
      </c>
      <c r="B9" s="9">
        <v>13.5</v>
      </c>
      <c r="C9" s="42">
        <f t="shared" si="0"/>
        <v>14.5</v>
      </c>
      <c r="D9" s="9">
        <f>11+0.5</f>
        <v>11.5</v>
      </c>
      <c r="E9" s="36">
        <f t="shared" si="1"/>
        <v>15.5</v>
      </c>
      <c r="F9" s="43">
        <f>Hws!K9</f>
        <v>3.44</v>
      </c>
      <c r="G9" s="43">
        <f>SimulinkProject!G9*1.5</f>
        <v>1.2960937499999998</v>
      </c>
      <c r="H9" s="9">
        <v>18</v>
      </c>
      <c r="I9" s="43">
        <f t="shared" si="2"/>
        <v>1.8947368421052631</v>
      </c>
      <c r="J9" s="36">
        <v>13</v>
      </c>
      <c r="K9" s="35">
        <f t="shared" si="3"/>
        <v>1</v>
      </c>
      <c r="L9" s="35">
        <f t="shared" si="4"/>
        <v>16.730830592105264</v>
      </c>
      <c r="M9" s="50">
        <f t="shared" si="5"/>
        <v>17.830830592105265</v>
      </c>
    </row>
    <row r="10" spans="1:13" ht="21" x14ac:dyDescent="0.55000000000000004">
      <c r="A10" s="9">
        <v>96108912</v>
      </c>
      <c r="B10" s="9">
        <v>14</v>
      </c>
      <c r="C10" s="42">
        <f t="shared" si="0"/>
        <v>15</v>
      </c>
      <c r="D10" s="9">
        <f>5.75</f>
        <v>5.75</v>
      </c>
      <c r="E10" s="36">
        <f t="shared" si="1"/>
        <v>9.75</v>
      </c>
      <c r="F10" s="43">
        <f>Hws!K10</f>
        <v>4.37</v>
      </c>
      <c r="G10" s="43">
        <f>SimulinkProject!G10*1.5</f>
        <v>2.2378162499999998</v>
      </c>
      <c r="H10" s="9">
        <v>17</v>
      </c>
      <c r="I10" s="43">
        <f t="shared" si="2"/>
        <v>1.7894736842105263</v>
      </c>
      <c r="J10" s="36">
        <v>13</v>
      </c>
      <c r="K10" s="35">
        <f t="shared" si="3"/>
        <v>1</v>
      </c>
      <c r="L10" s="35">
        <f t="shared" si="4"/>
        <v>16.297289934210525</v>
      </c>
      <c r="M10" s="50">
        <f t="shared" si="5"/>
        <v>17.397289934210526</v>
      </c>
    </row>
    <row r="11" spans="1:13" ht="21" x14ac:dyDescent="0.55000000000000004">
      <c r="A11" s="9">
        <v>96108945</v>
      </c>
      <c r="B11" s="9">
        <v>13.5</v>
      </c>
      <c r="C11" s="42">
        <f t="shared" si="0"/>
        <v>14.5</v>
      </c>
      <c r="D11" s="9">
        <f>9.5</f>
        <v>9.5</v>
      </c>
      <c r="E11" s="36">
        <f t="shared" si="1"/>
        <v>13.5</v>
      </c>
      <c r="F11" s="43">
        <f>Hws!K11</f>
        <v>5.34</v>
      </c>
      <c r="G11" s="43">
        <f>SimulinkProject!G11*1.5</f>
        <v>2.2378162499999998</v>
      </c>
      <c r="H11" s="9">
        <v>19</v>
      </c>
      <c r="I11" s="43">
        <f t="shared" si="2"/>
        <v>2</v>
      </c>
      <c r="J11" s="36">
        <v>13</v>
      </c>
      <c r="K11" s="35">
        <f t="shared" si="3"/>
        <v>1</v>
      </c>
      <c r="L11" s="35">
        <f t="shared" si="4"/>
        <v>18.877816250000002</v>
      </c>
      <c r="M11" s="50">
        <f t="shared" si="5"/>
        <v>19.977816250000004</v>
      </c>
    </row>
    <row r="12" spans="1:13" ht="21" x14ac:dyDescent="0.55000000000000004">
      <c r="A12" s="9">
        <v>96108956</v>
      </c>
      <c r="B12" s="19">
        <v>15</v>
      </c>
      <c r="C12" s="42">
        <f t="shared" si="0"/>
        <v>16</v>
      </c>
      <c r="D12" s="9">
        <f>9.25-0.5</f>
        <v>8.75</v>
      </c>
      <c r="E12" s="36">
        <f t="shared" si="1"/>
        <v>12.75</v>
      </c>
      <c r="F12" s="43">
        <f>Hws!K12</f>
        <v>3.35</v>
      </c>
      <c r="G12" s="43">
        <f>SimulinkProject!G12*1.5</f>
        <v>2.3868749999999999</v>
      </c>
      <c r="H12" s="9">
        <v>10.5</v>
      </c>
      <c r="I12" s="43">
        <f t="shared" si="2"/>
        <v>1.1052631578947369</v>
      </c>
      <c r="J12" s="36">
        <v>4</v>
      </c>
      <c r="K12" s="35">
        <f t="shared" si="3"/>
        <v>0.30769230769230771</v>
      </c>
      <c r="L12" s="35">
        <f t="shared" si="4"/>
        <v>15.449830465587045</v>
      </c>
      <c r="M12" s="50">
        <f t="shared" si="5"/>
        <v>16.549830465587046</v>
      </c>
    </row>
    <row r="13" spans="1:13" ht="21" x14ac:dyDescent="0.55000000000000004">
      <c r="A13" s="9">
        <v>97021046</v>
      </c>
      <c r="B13" s="9">
        <v>11.5</v>
      </c>
      <c r="C13" s="42">
        <f t="shared" si="0"/>
        <v>12.5</v>
      </c>
      <c r="D13" s="9">
        <v>8.25</v>
      </c>
      <c r="E13" s="36">
        <f t="shared" si="1"/>
        <v>12.25</v>
      </c>
      <c r="F13" s="43">
        <f>Hws!K13</f>
        <v>2.63</v>
      </c>
      <c r="G13" s="43">
        <f>SimulinkProject!G13*1.5</f>
        <v>0.71624999999999994</v>
      </c>
      <c r="H13" s="9">
        <v>14</v>
      </c>
      <c r="I13" s="43">
        <f t="shared" si="2"/>
        <v>1.4736842105263157</v>
      </c>
      <c r="J13" s="36">
        <v>2</v>
      </c>
      <c r="K13" s="35">
        <f t="shared" si="3"/>
        <v>0.15384615384615385</v>
      </c>
      <c r="L13" s="35">
        <f t="shared" si="4"/>
        <v>12.37378036437247</v>
      </c>
      <c r="M13" s="50">
        <f t="shared" si="5"/>
        <v>13.47378036437247</v>
      </c>
    </row>
    <row r="14" spans="1:13" ht="21" x14ac:dyDescent="0.55000000000000004">
      <c r="A14" s="9">
        <v>97109054</v>
      </c>
      <c r="B14" s="9">
        <v>10</v>
      </c>
      <c r="C14" s="42">
        <f t="shared" si="0"/>
        <v>11</v>
      </c>
      <c r="D14" s="9">
        <f>1+1</f>
        <v>2</v>
      </c>
      <c r="E14" s="36">
        <f t="shared" si="1"/>
        <v>6</v>
      </c>
      <c r="F14" s="43">
        <f>Hws!K14</f>
        <v>2.02</v>
      </c>
      <c r="G14" s="43">
        <f>SimulinkProject!G14*1.5</f>
        <v>0.41437499999999999</v>
      </c>
      <c r="H14" s="9">
        <v>13</v>
      </c>
      <c r="I14" s="43">
        <f t="shared" si="2"/>
        <v>1.368421052631579</v>
      </c>
      <c r="J14" s="36">
        <v>13</v>
      </c>
      <c r="K14" s="35">
        <f t="shared" si="3"/>
        <v>1</v>
      </c>
      <c r="L14" s="35">
        <f t="shared" si="4"/>
        <v>9.4027960526315777</v>
      </c>
      <c r="M14" s="50">
        <f t="shared" si="5"/>
        <v>10.502796052631577</v>
      </c>
    </row>
    <row r="15" spans="1:13" ht="21" x14ac:dyDescent="0.55000000000000004">
      <c r="A15" s="9">
        <v>97109151</v>
      </c>
      <c r="B15" s="9">
        <v>14</v>
      </c>
      <c r="C15" s="42">
        <f t="shared" si="0"/>
        <v>15</v>
      </c>
      <c r="D15" s="9">
        <f>9.75-0.25</f>
        <v>9.5</v>
      </c>
      <c r="E15" s="36">
        <f t="shared" si="1"/>
        <v>13.5</v>
      </c>
      <c r="F15" s="43">
        <f>Hws!K15</f>
        <v>1.92</v>
      </c>
      <c r="G15" s="43">
        <f>SimulinkProject!G15*1.5</f>
        <v>0.41437499999999999</v>
      </c>
      <c r="H15" s="9">
        <v>15</v>
      </c>
      <c r="I15" s="43">
        <f t="shared" si="2"/>
        <v>1.5789473684210527</v>
      </c>
      <c r="J15" s="36">
        <v>12</v>
      </c>
      <c r="K15" s="35">
        <f t="shared" si="3"/>
        <v>0.92307692307692313</v>
      </c>
      <c r="L15" s="35">
        <f t="shared" si="4"/>
        <v>13.236399291497976</v>
      </c>
      <c r="M15" s="50">
        <f t="shared" si="5"/>
        <v>14.336399291497976</v>
      </c>
    </row>
    <row r="16" spans="1:13" ht="21" x14ac:dyDescent="0.55000000000000004">
      <c r="A16" s="9">
        <v>99011184</v>
      </c>
      <c r="B16" s="9">
        <v>5.5</v>
      </c>
      <c r="C16" s="42">
        <f t="shared" si="0"/>
        <v>6.5</v>
      </c>
      <c r="D16" s="9">
        <f>5.5</f>
        <v>5.5</v>
      </c>
      <c r="E16" s="36">
        <f t="shared" si="1"/>
        <v>9.5</v>
      </c>
      <c r="F16" s="20"/>
      <c r="G16" s="20"/>
      <c r="I16" s="20"/>
      <c r="J16" s="36"/>
      <c r="K16" s="43"/>
      <c r="L16" s="35">
        <f t="shared" si="4"/>
        <v>5.0999999999999996</v>
      </c>
      <c r="M16" s="50">
        <f t="shared" si="5"/>
        <v>6.1999999999999993</v>
      </c>
    </row>
    <row r="17" spans="1:13" s="21" customFormat="1" ht="21" x14ac:dyDescent="0.55000000000000004">
      <c r="A17" s="25" t="s">
        <v>26</v>
      </c>
      <c r="B17" s="21">
        <f t="shared" ref="B17:M17" si="6">MIN(B5:B16)</f>
        <v>5.5</v>
      </c>
      <c r="C17" s="44">
        <f t="shared" si="6"/>
        <v>6.5</v>
      </c>
      <c r="D17" s="44">
        <f t="shared" si="6"/>
        <v>2</v>
      </c>
      <c r="E17" s="44">
        <f t="shared" si="6"/>
        <v>6</v>
      </c>
      <c r="F17" s="44">
        <f t="shared" si="6"/>
        <v>0.62</v>
      </c>
      <c r="G17" s="44">
        <f t="shared" si="6"/>
        <v>0</v>
      </c>
      <c r="H17" s="44">
        <f t="shared" si="6"/>
        <v>0</v>
      </c>
      <c r="I17" s="44">
        <f t="shared" si="6"/>
        <v>0</v>
      </c>
      <c r="J17" s="44">
        <f t="shared" si="6"/>
        <v>0</v>
      </c>
      <c r="K17" s="44">
        <f t="shared" si="6"/>
        <v>0</v>
      </c>
      <c r="L17" s="44">
        <f t="shared" si="6"/>
        <v>5.0999999999999996</v>
      </c>
      <c r="M17" s="55">
        <f t="shared" si="6"/>
        <v>6.1999999999999993</v>
      </c>
    </row>
    <row r="18" spans="1:13" s="15" customFormat="1" ht="21" x14ac:dyDescent="0.55000000000000004">
      <c r="A18" s="26" t="s">
        <v>27</v>
      </c>
      <c r="B18" s="15">
        <f t="shared" ref="B18:M18" si="7">MAX(B5:B16)</f>
        <v>15</v>
      </c>
      <c r="C18" s="37">
        <f t="shared" si="7"/>
        <v>16</v>
      </c>
      <c r="D18" s="37">
        <f t="shared" si="7"/>
        <v>14.5</v>
      </c>
      <c r="E18" s="37">
        <f t="shared" si="7"/>
        <v>15.5</v>
      </c>
      <c r="F18" s="37">
        <f t="shared" si="7"/>
        <v>5.62</v>
      </c>
      <c r="G18" s="37">
        <f t="shared" si="7"/>
        <v>2.3868749999999999</v>
      </c>
      <c r="H18" s="37">
        <f t="shared" si="7"/>
        <v>19</v>
      </c>
      <c r="I18" s="37">
        <f t="shared" si="7"/>
        <v>2</v>
      </c>
      <c r="J18" s="37">
        <f t="shared" si="7"/>
        <v>13</v>
      </c>
      <c r="K18" s="37">
        <f t="shared" si="7"/>
        <v>1</v>
      </c>
      <c r="L18" s="37">
        <f t="shared" si="7"/>
        <v>18.877816250000002</v>
      </c>
      <c r="M18" s="56">
        <f t="shared" si="7"/>
        <v>19.977816250000004</v>
      </c>
    </row>
    <row r="19" spans="1:13" s="22" customFormat="1" ht="21" x14ac:dyDescent="0.55000000000000004">
      <c r="A19" s="27" t="s">
        <v>28</v>
      </c>
      <c r="B19" s="22">
        <f t="shared" ref="B19:M19" si="8">AVERAGE(B5:B16)</f>
        <v>11.6875</v>
      </c>
      <c r="C19" s="45">
        <f t="shared" si="8"/>
        <v>12.604166666666666</v>
      </c>
      <c r="D19" s="45">
        <f t="shared" si="8"/>
        <v>7.6875</v>
      </c>
      <c r="E19" s="45">
        <f t="shared" si="8"/>
        <v>11.354166666666666</v>
      </c>
      <c r="F19" s="45">
        <f t="shared" si="8"/>
        <v>2.9281818181818182</v>
      </c>
      <c r="G19" s="45">
        <f t="shared" si="8"/>
        <v>1.3718756818181816</v>
      </c>
      <c r="H19" s="45">
        <f t="shared" si="8"/>
        <v>14.545454545454545</v>
      </c>
      <c r="I19" s="45">
        <f t="shared" si="8"/>
        <v>1.5311004784688995</v>
      </c>
      <c r="J19" s="45">
        <f t="shared" si="8"/>
        <v>9.1818181818181817</v>
      </c>
      <c r="K19" s="45">
        <f t="shared" si="8"/>
        <v>0.70629370629370636</v>
      </c>
      <c r="L19" s="45">
        <f t="shared" si="8"/>
        <v>13.05516404436572</v>
      </c>
      <c r="M19" s="57">
        <f t="shared" si="8"/>
        <v>14.063497377699052</v>
      </c>
    </row>
    <row r="20" spans="1:13" ht="21" x14ac:dyDescent="0.55000000000000004">
      <c r="H20" s="23"/>
    </row>
    <row r="22" spans="1:13" ht="26.25" x14ac:dyDescent="0.65">
      <c r="C22" s="17"/>
      <c r="F22" s="24"/>
      <c r="G22" s="24"/>
      <c r="H22" s="17"/>
      <c r="I22" s="17"/>
    </row>
    <row r="23" spans="1:13" ht="21" x14ac:dyDescent="0.55000000000000004">
      <c r="F23" s="17"/>
      <c r="G23" s="17"/>
      <c r="H23" s="17"/>
      <c r="I23" s="17"/>
    </row>
    <row r="24" spans="1:13" ht="21" x14ac:dyDescent="0.55000000000000004">
      <c r="F24" s="17"/>
      <c r="G24" s="17"/>
      <c r="I24" s="17"/>
    </row>
    <row r="25" spans="1:13" ht="21" x14ac:dyDescent="0.55000000000000004">
      <c r="F25" s="17"/>
      <c r="G25" s="17"/>
      <c r="I25" s="17"/>
    </row>
    <row r="26" spans="1:13" ht="21" x14ac:dyDescent="0.55000000000000004">
      <c r="C26" s="17"/>
      <c r="F26" s="17"/>
      <c r="G26" s="17"/>
      <c r="H26" s="17"/>
      <c r="I26" s="17"/>
    </row>
    <row r="27" spans="1:13" ht="21" x14ac:dyDescent="0.55000000000000004">
      <c r="F27" s="17"/>
      <c r="G27" s="17"/>
      <c r="H27" s="17"/>
      <c r="I27" s="17"/>
    </row>
    <row r="28" spans="1:13" ht="21" x14ac:dyDescent="0.55000000000000004">
      <c r="F28" s="17"/>
      <c r="G28" s="17"/>
      <c r="I28" s="17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M130"/>
  <sheetViews>
    <sheetView zoomScale="85" zoomScaleNormal="85" workbookViewId="0"/>
  </sheetViews>
  <sheetFormatPr defaultColWidth="9.140625" defaultRowHeight="18.75" x14ac:dyDescent="0.45"/>
  <cols>
    <col min="1" max="1" width="15.140625" style="2" bestFit="1" customWidth="1"/>
    <col min="2" max="2" width="9.28515625" style="1" bestFit="1" customWidth="1"/>
    <col min="3" max="3" width="9.5703125" style="2" bestFit="1" customWidth="1"/>
    <col min="4" max="4" width="9.85546875" style="2" bestFit="1" customWidth="1"/>
    <col min="5" max="5" width="8.140625" style="2" bestFit="1" customWidth="1"/>
    <col min="6" max="6" width="9.85546875" style="2" bestFit="1" customWidth="1"/>
    <col min="7" max="9" width="9.85546875" style="2" customWidth="1"/>
    <col min="10" max="10" width="10.140625" style="2" bestFit="1" customWidth="1"/>
    <col min="11" max="11" width="14.5703125" style="2" bestFit="1" customWidth="1"/>
    <col min="12" max="16" width="9.140625" style="2"/>
    <col min="17" max="17" width="19.7109375" style="2" bestFit="1" customWidth="1"/>
    <col min="18" max="16384" width="9.140625" style="2"/>
  </cols>
  <sheetData>
    <row r="1" spans="1:39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32"/>
    </row>
    <row r="2" spans="1:39" s="30" customFormat="1" ht="21" x14ac:dyDescent="0.2">
      <c r="B2" s="30" t="s">
        <v>17</v>
      </c>
      <c r="C2" s="30" t="s">
        <v>18</v>
      </c>
      <c r="D2" s="30" t="s">
        <v>19</v>
      </c>
      <c r="E2" s="30" t="s">
        <v>20</v>
      </c>
      <c r="F2" s="30" t="s">
        <v>21</v>
      </c>
      <c r="G2" s="30" t="s">
        <v>22</v>
      </c>
      <c r="H2" s="30" t="s">
        <v>30</v>
      </c>
      <c r="I2" s="30" t="s">
        <v>31</v>
      </c>
      <c r="J2" s="30" t="s">
        <v>23</v>
      </c>
      <c r="K2" s="30" t="s">
        <v>24</v>
      </c>
    </row>
    <row r="3" spans="1:39" s="30" customFormat="1" ht="21" x14ac:dyDescent="0.2">
      <c r="A3" s="30" t="s">
        <v>0</v>
      </c>
      <c r="B3" s="30" t="s">
        <v>3</v>
      </c>
      <c r="C3" s="30" t="s">
        <v>4</v>
      </c>
      <c r="D3" s="30" t="s">
        <v>3</v>
      </c>
      <c r="E3" s="30" t="s">
        <v>3</v>
      </c>
      <c r="F3" s="30" t="s">
        <v>3</v>
      </c>
      <c r="G3" s="30" t="s">
        <v>4</v>
      </c>
      <c r="H3" s="30" t="s">
        <v>4</v>
      </c>
      <c r="I3" s="30" t="s">
        <v>4</v>
      </c>
      <c r="J3" s="30" t="s">
        <v>3</v>
      </c>
      <c r="K3" s="30" t="s">
        <v>25</v>
      </c>
    </row>
    <row r="4" spans="1:39" s="31" customFormat="1" ht="21" x14ac:dyDescent="0.2">
      <c r="B4" s="31">
        <v>100</v>
      </c>
      <c r="C4" s="31">
        <v>30</v>
      </c>
      <c r="D4" s="31">
        <v>70</v>
      </c>
      <c r="E4" s="31">
        <v>110</v>
      </c>
      <c r="F4" s="54">
        <v>70</v>
      </c>
      <c r="G4" s="31">
        <v>100</v>
      </c>
      <c r="H4" s="31">
        <v>110</v>
      </c>
      <c r="I4" s="31">
        <v>80</v>
      </c>
      <c r="J4" s="31">
        <f>SUM(B4:I4)</f>
        <v>670</v>
      </c>
      <c r="K4" s="31">
        <v>6</v>
      </c>
    </row>
    <row r="5" spans="1:39" x14ac:dyDescent="0.45">
      <c r="A5" s="1">
        <f>Overal!A5</f>
        <v>95108473</v>
      </c>
      <c r="B5" s="34">
        <v>42.75</v>
      </c>
      <c r="C5" s="34">
        <v>26.55</v>
      </c>
      <c r="D5" s="33">
        <v>0</v>
      </c>
      <c r="E5" s="46">
        <v>0</v>
      </c>
      <c r="F5" s="53">
        <v>0</v>
      </c>
      <c r="G5" s="51">
        <v>0</v>
      </c>
      <c r="H5" s="51">
        <v>0</v>
      </c>
      <c r="I5" s="34">
        <v>0</v>
      </c>
      <c r="J5" s="34">
        <f>SUM(B5:I5)</f>
        <v>69.3</v>
      </c>
      <c r="K5" s="34">
        <f>ROUND(J5*6/$J$4,2)</f>
        <v>0.62</v>
      </c>
      <c r="N5" s="6"/>
      <c r="O5" s="6"/>
      <c r="V5" s="11"/>
      <c r="AA5" s="11"/>
      <c r="AC5" s="11"/>
      <c r="AD5" s="13"/>
      <c r="AE5" s="12"/>
      <c r="AM5" s="11"/>
    </row>
    <row r="6" spans="1:39" x14ac:dyDescent="0.45">
      <c r="A6" s="1">
        <f>Overal!A6</f>
        <v>95109818</v>
      </c>
      <c r="B6" s="34">
        <v>89.125</v>
      </c>
      <c r="C6" s="34">
        <v>0</v>
      </c>
      <c r="D6" s="47">
        <v>0</v>
      </c>
      <c r="E6" s="46">
        <v>0</v>
      </c>
      <c r="F6" s="53">
        <v>0</v>
      </c>
      <c r="G6" s="51">
        <v>0</v>
      </c>
      <c r="H6" s="51">
        <v>0</v>
      </c>
      <c r="I6" s="34">
        <v>0</v>
      </c>
      <c r="J6" s="34">
        <f t="shared" ref="J6:J16" si="0">SUM(B6:I6)</f>
        <v>89.125</v>
      </c>
      <c r="K6" s="34">
        <f>ROUND(J6*6/$J$4,2)</f>
        <v>0.8</v>
      </c>
      <c r="N6" s="6"/>
      <c r="O6" s="6"/>
      <c r="AM6" s="11"/>
    </row>
    <row r="7" spans="1:39" x14ac:dyDescent="0.45">
      <c r="A7" s="1">
        <f>Overal!A7</f>
        <v>96108475</v>
      </c>
      <c r="B7" s="34">
        <v>112.7</v>
      </c>
      <c r="C7" s="34">
        <v>33</v>
      </c>
      <c r="D7" s="34">
        <v>72.05</v>
      </c>
      <c r="E7" s="34">
        <v>90.25</v>
      </c>
      <c r="F7" s="52">
        <v>61.65</v>
      </c>
      <c r="G7" s="5">
        <v>114.1375</v>
      </c>
      <c r="H7" s="5">
        <v>72.8</v>
      </c>
      <c r="I7" s="34">
        <v>71</v>
      </c>
      <c r="J7" s="34">
        <f t="shared" si="0"/>
        <v>627.58749999999998</v>
      </c>
      <c r="K7" s="34">
        <f t="shared" ref="K7:K16" si="1">ROUND(J7*6/$J$4,2)</f>
        <v>5.62</v>
      </c>
      <c r="N7" s="6"/>
      <c r="O7" s="6"/>
    </row>
    <row r="8" spans="1:39" x14ac:dyDescent="0.45">
      <c r="A8" s="1">
        <f>Overal!A8</f>
        <v>96108623</v>
      </c>
      <c r="B8" s="34">
        <v>86.25</v>
      </c>
      <c r="C8" s="34">
        <v>28.5</v>
      </c>
      <c r="D8" s="34">
        <v>58.537500000000001</v>
      </c>
      <c r="E8" s="34">
        <v>61.75</v>
      </c>
      <c r="F8" s="52">
        <v>0</v>
      </c>
      <c r="G8" s="51">
        <v>0</v>
      </c>
      <c r="H8" s="5">
        <v>0</v>
      </c>
      <c r="I8" s="34">
        <v>0</v>
      </c>
      <c r="J8" s="34">
        <f t="shared" si="0"/>
        <v>235.03749999999999</v>
      </c>
      <c r="K8" s="34">
        <f t="shared" si="1"/>
        <v>2.1</v>
      </c>
    </row>
    <row r="9" spans="1:39" x14ac:dyDescent="0.45">
      <c r="A9" s="1">
        <f>Overal!A9</f>
        <v>96108742</v>
      </c>
      <c r="B9" s="34">
        <v>78.5</v>
      </c>
      <c r="C9" s="34">
        <v>23.5</v>
      </c>
      <c r="D9" s="34">
        <v>45.9375</v>
      </c>
      <c r="E9" s="34">
        <v>79.8</v>
      </c>
      <c r="F9" s="52">
        <v>0</v>
      </c>
      <c r="G9" s="5">
        <v>67.987499999999997</v>
      </c>
      <c r="H9" s="5">
        <v>88.2</v>
      </c>
      <c r="I9" s="34">
        <v>0</v>
      </c>
      <c r="J9" s="34">
        <f t="shared" si="0"/>
        <v>383.92500000000001</v>
      </c>
      <c r="K9" s="34">
        <f t="shared" si="1"/>
        <v>3.44</v>
      </c>
    </row>
    <row r="10" spans="1:39" x14ac:dyDescent="0.45">
      <c r="A10" s="1">
        <f>Overal!A10</f>
        <v>96108912</v>
      </c>
      <c r="B10" s="34">
        <v>44.5</v>
      </c>
      <c r="C10" s="34">
        <v>26.25</v>
      </c>
      <c r="D10" s="34">
        <v>46.3125</v>
      </c>
      <c r="E10" s="34">
        <v>105</v>
      </c>
      <c r="F10" s="52">
        <v>34.5</v>
      </c>
      <c r="G10" s="5">
        <v>65.099999999999994</v>
      </c>
      <c r="H10" s="5">
        <v>106.7</v>
      </c>
      <c r="I10" s="34">
        <v>60</v>
      </c>
      <c r="J10" s="34">
        <f t="shared" si="0"/>
        <v>488.36250000000001</v>
      </c>
      <c r="K10" s="34">
        <f t="shared" si="1"/>
        <v>4.37</v>
      </c>
    </row>
    <row r="11" spans="1:39" x14ac:dyDescent="0.45">
      <c r="A11" s="1">
        <f>Overal!A11</f>
        <v>96108945</v>
      </c>
      <c r="B11" s="34">
        <v>105</v>
      </c>
      <c r="C11" s="48">
        <v>34.799999999999997</v>
      </c>
      <c r="D11" s="34">
        <v>53.625</v>
      </c>
      <c r="E11" s="34">
        <v>113.85</v>
      </c>
      <c r="F11" s="52">
        <v>77.400000000000006</v>
      </c>
      <c r="G11" s="5">
        <v>59.674999999999997</v>
      </c>
      <c r="H11" s="5">
        <v>108.1</v>
      </c>
      <c r="I11" s="34">
        <v>44</v>
      </c>
      <c r="J11" s="34">
        <f t="shared" si="0"/>
        <v>596.44999999999993</v>
      </c>
      <c r="K11" s="34">
        <f t="shared" si="1"/>
        <v>5.34</v>
      </c>
    </row>
    <row r="12" spans="1:39" x14ac:dyDescent="0.45">
      <c r="A12" s="1">
        <f>Overal!A12</f>
        <v>96108956</v>
      </c>
      <c r="B12" s="34">
        <v>75.599999999999994</v>
      </c>
      <c r="C12" s="34">
        <v>26.55</v>
      </c>
      <c r="D12" s="34">
        <v>38.4</v>
      </c>
      <c r="E12" s="34">
        <v>0</v>
      </c>
      <c r="F12" s="52">
        <v>46.8</v>
      </c>
      <c r="G12" s="5">
        <v>60</v>
      </c>
      <c r="H12" s="5">
        <v>50</v>
      </c>
      <c r="I12" s="34">
        <v>77</v>
      </c>
      <c r="J12" s="34">
        <f t="shared" si="0"/>
        <v>374.34999999999997</v>
      </c>
      <c r="K12" s="34">
        <f t="shared" si="1"/>
        <v>3.35</v>
      </c>
      <c r="L12" s="4"/>
      <c r="M12" s="4"/>
      <c r="N12" s="4"/>
      <c r="O12" s="3"/>
    </row>
    <row r="13" spans="1:39" x14ac:dyDescent="0.45">
      <c r="A13" s="1">
        <f>Overal!A13</f>
        <v>97021046</v>
      </c>
      <c r="B13" s="34">
        <v>68.400000000000006</v>
      </c>
      <c r="C13" s="34">
        <v>27</v>
      </c>
      <c r="D13" s="34">
        <v>43.5</v>
      </c>
      <c r="E13" s="34">
        <v>77.400000000000006</v>
      </c>
      <c r="F13" s="52">
        <v>36.1</v>
      </c>
      <c r="G13" s="5">
        <v>41.4375</v>
      </c>
      <c r="H13" s="5">
        <v>0</v>
      </c>
      <c r="I13" s="34">
        <v>0</v>
      </c>
      <c r="J13" s="34">
        <f t="shared" si="0"/>
        <v>293.83749999999998</v>
      </c>
      <c r="K13" s="34">
        <f t="shared" si="1"/>
        <v>2.63</v>
      </c>
      <c r="L13" s="4"/>
      <c r="M13" s="4"/>
      <c r="N13" s="4"/>
      <c r="O13" s="3"/>
    </row>
    <row r="14" spans="1:39" x14ac:dyDescent="0.45">
      <c r="A14" s="1">
        <f>Overal!A14</f>
        <v>97109054</v>
      </c>
      <c r="B14" s="34">
        <v>84.5</v>
      </c>
      <c r="C14" s="34">
        <v>22.95</v>
      </c>
      <c r="D14" s="34">
        <v>16</v>
      </c>
      <c r="E14" s="34">
        <v>0</v>
      </c>
      <c r="F14" s="52">
        <v>44</v>
      </c>
      <c r="G14" s="5">
        <v>28.4</v>
      </c>
      <c r="H14" s="5">
        <v>0</v>
      </c>
      <c r="I14" s="34">
        <v>30</v>
      </c>
      <c r="J14" s="34">
        <f t="shared" si="0"/>
        <v>225.85</v>
      </c>
      <c r="K14" s="34">
        <f t="shared" si="1"/>
        <v>2.02</v>
      </c>
      <c r="L14" s="4"/>
      <c r="M14" s="4"/>
      <c r="N14" s="4"/>
      <c r="O14" s="3"/>
    </row>
    <row r="15" spans="1:39" x14ac:dyDescent="0.45">
      <c r="A15" s="1">
        <f>Overal!A15</f>
        <v>97109151</v>
      </c>
      <c r="B15" s="34">
        <v>70.775000000000006</v>
      </c>
      <c r="C15" s="34">
        <v>0</v>
      </c>
      <c r="D15" s="34">
        <v>35.200000000000003</v>
      </c>
      <c r="E15" s="34">
        <v>0</v>
      </c>
      <c r="F15" s="52">
        <v>51.85</v>
      </c>
      <c r="G15" s="5">
        <v>0</v>
      </c>
      <c r="H15" s="5">
        <v>56.05</v>
      </c>
      <c r="I15" s="34">
        <v>0</v>
      </c>
      <c r="J15" s="34">
        <f t="shared" si="0"/>
        <v>213.875</v>
      </c>
      <c r="K15" s="34">
        <f t="shared" si="1"/>
        <v>1.92</v>
      </c>
      <c r="L15" s="4"/>
      <c r="M15" s="4"/>
      <c r="N15" s="4"/>
      <c r="O15" s="3"/>
    </row>
    <row r="16" spans="1:39" ht="19.5" thickBot="1" x14ac:dyDescent="0.5">
      <c r="A16" s="1">
        <f>Overal!A16</f>
        <v>99011184</v>
      </c>
      <c r="B16" s="34">
        <v>0</v>
      </c>
      <c r="C16" s="34">
        <v>0</v>
      </c>
      <c r="D16" s="34">
        <v>0</v>
      </c>
      <c r="E16" s="46">
        <v>0</v>
      </c>
      <c r="F16" s="52">
        <v>0</v>
      </c>
      <c r="G16" s="5">
        <v>0</v>
      </c>
      <c r="H16" s="5">
        <v>0</v>
      </c>
      <c r="I16" s="34">
        <v>0</v>
      </c>
      <c r="J16" s="34">
        <f t="shared" si="0"/>
        <v>0</v>
      </c>
      <c r="K16" s="34">
        <f t="shared" si="1"/>
        <v>0</v>
      </c>
      <c r="L16" s="4"/>
      <c r="M16" s="4"/>
      <c r="N16" s="4"/>
      <c r="O16" s="3"/>
    </row>
    <row r="17" spans="1:11" x14ac:dyDescent="0.45">
      <c r="A17" s="7" t="s">
        <v>2</v>
      </c>
      <c r="B17" s="38">
        <f t="shared" ref="B17:K17" si="2">MIN(B5:B16)</f>
        <v>0</v>
      </c>
      <c r="C17" s="38">
        <f t="shared" si="2"/>
        <v>0</v>
      </c>
      <c r="D17" s="38">
        <f t="shared" si="2"/>
        <v>0</v>
      </c>
      <c r="E17" s="38">
        <f t="shared" si="2"/>
        <v>0</v>
      </c>
      <c r="F17" s="38">
        <f t="shared" si="2"/>
        <v>0</v>
      </c>
      <c r="G17" s="38">
        <f t="shared" si="2"/>
        <v>0</v>
      </c>
      <c r="H17" s="38">
        <f t="shared" si="2"/>
        <v>0</v>
      </c>
      <c r="I17" s="38">
        <f t="shared" si="2"/>
        <v>0</v>
      </c>
      <c r="J17" s="38">
        <f t="shared" si="2"/>
        <v>0</v>
      </c>
      <c r="K17" s="38">
        <f t="shared" si="2"/>
        <v>0</v>
      </c>
    </row>
    <row r="18" spans="1:11" x14ac:dyDescent="0.45">
      <c r="A18" s="8" t="s">
        <v>1</v>
      </c>
      <c r="B18" s="39">
        <f t="shared" ref="B18:K18" si="3">MAX(B5:B16)</f>
        <v>112.7</v>
      </c>
      <c r="C18" s="39">
        <f t="shared" si="3"/>
        <v>34.799999999999997</v>
      </c>
      <c r="D18" s="39">
        <f t="shared" si="3"/>
        <v>72.05</v>
      </c>
      <c r="E18" s="39">
        <f t="shared" si="3"/>
        <v>113.85</v>
      </c>
      <c r="F18" s="39">
        <f t="shared" si="3"/>
        <v>77.400000000000006</v>
      </c>
      <c r="G18" s="39">
        <f t="shared" si="3"/>
        <v>114.1375</v>
      </c>
      <c r="H18" s="39">
        <f t="shared" si="3"/>
        <v>108.1</v>
      </c>
      <c r="I18" s="39">
        <f t="shared" si="3"/>
        <v>77</v>
      </c>
      <c r="J18" s="39">
        <f t="shared" si="3"/>
        <v>627.58749999999998</v>
      </c>
      <c r="K18" s="39">
        <f t="shared" si="3"/>
        <v>5.62</v>
      </c>
    </row>
    <row r="19" spans="1:11" ht="19.5" thickBot="1" x14ac:dyDescent="0.5">
      <c r="A19" s="10" t="str">
        <f>Overal!A19</f>
        <v>میانگین</v>
      </c>
      <c r="B19" s="40">
        <f t="shared" ref="B19:K19" si="4">AVERAGE(B5:B16)</f>
        <v>71.50833333333334</v>
      </c>
      <c r="C19" s="40">
        <f t="shared" si="4"/>
        <v>20.758333333333336</v>
      </c>
      <c r="D19" s="40">
        <f t="shared" si="4"/>
        <v>34.130208333333329</v>
      </c>
      <c r="E19" s="40">
        <f t="shared" si="4"/>
        <v>44.004166666666663</v>
      </c>
      <c r="F19" s="40">
        <f t="shared" si="4"/>
        <v>29.358333333333338</v>
      </c>
      <c r="G19" s="40">
        <f t="shared" si="4"/>
        <v>36.394791666666663</v>
      </c>
      <c r="H19" s="40">
        <f t="shared" si="4"/>
        <v>40.154166666666661</v>
      </c>
      <c r="I19" s="40">
        <f t="shared" si="4"/>
        <v>23.5</v>
      </c>
      <c r="J19" s="40">
        <f t="shared" si="4"/>
        <v>299.80833333333334</v>
      </c>
      <c r="K19" s="40">
        <f t="shared" si="4"/>
        <v>2.6841666666666666</v>
      </c>
    </row>
    <row r="20" spans="1:11" x14ac:dyDescent="0.45">
      <c r="A20" s="1"/>
    </row>
    <row r="21" spans="1:11" x14ac:dyDescent="0.45">
      <c r="A21" s="1"/>
    </row>
    <row r="22" spans="1:11" x14ac:dyDescent="0.45">
      <c r="A22" s="1"/>
    </row>
    <row r="23" spans="1:11" x14ac:dyDescent="0.45">
      <c r="A23" s="1"/>
    </row>
    <row r="24" spans="1:11" x14ac:dyDescent="0.45">
      <c r="A24" s="1"/>
    </row>
    <row r="25" spans="1:11" x14ac:dyDescent="0.45">
      <c r="A25" s="1"/>
    </row>
    <row r="26" spans="1:11" x14ac:dyDescent="0.45">
      <c r="A26" s="1"/>
    </row>
    <row r="27" spans="1:11" x14ac:dyDescent="0.45">
      <c r="A27" s="1"/>
    </row>
    <row r="28" spans="1:11" x14ac:dyDescent="0.45">
      <c r="A28" s="1"/>
    </row>
    <row r="29" spans="1:11" x14ac:dyDescent="0.45">
      <c r="A29" s="1"/>
    </row>
    <row r="30" spans="1:11" x14ac:dyDescent="0.45">
      <c r="A30" s="1"/>
    </row>
    <row r="31" spans="1:11" x14ac:dyDescent="0.45">
      <c r="A31" s="1"/>
    </row>
    <row r="32" spans="1:11" x14ac:dyDescent="0.45">
      <c r="A32" s="1"/>
    </row>
    <row r="33" spans="1:1" x14ac:dyDescent="0.45">
      <c r="A33" s="1"/>
    </row>
    <row r="34" spans="1:1" x14ac:dyDescent="0.45">
      <c r="A34" s="1"/>
    </row>
    <row r="35" spans="1:1" x14ac:dyDescent="0.45">
      <c r="A35" s="1"/>
    </row>
    <row r="36" spans="1:1" x14ac:dyDescent="0.45">
      <c r="A36" s="1"/>
    </row>
    <row r="37" spans="1:1" x14ac:dyDescent="0.45">
      <c r="A37" s="1"/>
    </row>
    <row r="38" spans="1:1" x14ac:dyDescent="0.45">
      <c r="A38" s="1"/>
    </row>
    <row r="39" spans="1:1" x14ac:dyDescent="0.45">
      <c r="A39" s="1"/>
    </row>
    <row r="40" spans="1:1" x14ac:dyDescent="0.45">
      <c r="A40" s="1"/>
    </row>
    <row r="41" spans="1:1" x14ac:dyDescent="0.45">
      <c r="A41" s="1"/>
    </row>
    <row r="42" spans="1:1" x14ac:dyDescent="0.45">
      <c r="A42" s="1"/>
    </row>
    <row r="43" spans="1:1" x14ac:dyDescent="0.45">
      <c r="A43" s="1"/>
    </row>
    <row r="44" spans="1:1" x14ac:dyDescent="0.45">
      <c r="A44" s="1"/>
    </row>
    <row r="45" spans="1:1" x14ac:dyDescent="0.45">
      <c r="A45" s="1"/>
    </row>
    <row r="46" spans="1:1" x14ac:dyDescent="0.45">
      <c r="A46" s="1"/>
    </row>
    <row r="47" spans="1:1" x14ac:dyDescent="0.45">
      <c r="A47" s="1"/>
    </row>
    <row r="48" spans="1:1" x14ac:dyDescent="0.45">
      <c r="A48" s="1"/>
    </row>
    <row r="49" spans="1:1" x14ac:dyDescent="0.45">
      <c r="A49" s="1"/>
    </row>
    <row r="50" spans="1:1" x14ac:dyDescent="0.45">
      <c r="A50" s="1"/>
    </row>
    <row r="51" spans="1:1" x14ac:dyDescent="0.45">
      <c r="A51" s="1"/>
    </row>
    <row r="52" spans="1:1" x14ac:dyDescent="0.45">
      <c r="A52" s="1"/>
    </row>
    <row r="53" spans="1:1" x14ac:dyDescent="0.45">
      <c r="A53" s="1"/>
    </row>
    <row r="54" spans="1:1" x14ac:dyDescent="0.45">
      <c r="A54" s="1"/>
    </row>
    <row r="55" spans="1:1" x14ac:dyDescent="0.45">
      <c r="A55" s="1"/>
    </row>
    <row r="56" spans="1:1" x14ac:dyDescent="0.45">
      <c r="A56" s="1"/>
    </row>
    <row r="57" spans="1:1" x14ac:dyDescent="0.45">
      <c r="A57" s="1"/>
    </row>
    <row r="58" spans="1:1" x14ac:dyDescent="0.45">
      <c r="A58" s="1"/>
    </row>
    <row r="59" spans="1:1" x14ac:dyDescent="0.45">
      <c r="A59" s="1"/>
    </row>
    <row r="60" spans="1:1" x14ac:dyDescent="0.45">
      <c r="A60" s="1"/>
    </row>
    <row r="61" spans="1:1" x14ac:dyDescent="0.45">
      <c r="A61" s="1"/>
    </row>
    <row r="62" spans="1:1" x14ac:dyDescent="0.45">
      <c r="A62" s="1"/>
    </row>
    <row r="63" spans="1:1" x14ac:dyDescent="0.45">
      <c r="A63" s="1"/>
    </row>
    <row r="64" spans="1:1" x14ac:dyDescent="0.45">
      <c r="A64" s="1"/>
    </row>
    <row r="65" spans="1:1" x14ac:dyDescent="0.45">
      <c r="A65" s="1"/>
    </row>
    <row r="66" spans="1:1" x14ac:dyDescent="0.45">
      <c r="A66" s="1"/>
    </row>
    <row r="67" spans="1:1" x14ac:dyDescent="0.45">
      <c r="A67" s="1"/>
    </row>
    <row r="68" spans="1:1" x14ac:dyDescent="0.45">
      <c r="A68" s="1"/>
    </row>
    <row r="69" spans="1:1" x14ac:dyDescent="0.45">
      <c r="A69" s="1"/>
    </row>
    <row r="70" spans="1:1" x14ac:dyDescent="0.45">
      <c r="A70" s="1"/>
    </row>
    <row r="71" spans="1:1" x14ac:dyDescent="0.45">
      <c r="A71" s="1"/>
    </row>
    <row r="72" spans="1:1" x14ac:dyDescent="0.45">
      <c r="A72" s="1"/>
    </row>
    <row r="73" spans="1:1" x14ac:dyDescent="0.45">
      <c r="A73" s="1"/>
    </row>
    <row r="74" spans="1:1" x14ac:dyDescent="0.45">
      <c r="A74" s="1"/>
    </row>
    <row r="75" spans="1:1" x14ac:dyDescent="0.45">
      <c r="A75" s="1"/>
    </row>
    <row r="76" spans="1:1" x14ac:dyDescent="0.45">
      <c r="A76" s="1"/>
    </row>
    <row r="77" spans="1:1" x14ac:dyDescent="0.45">
      <c r="A77" s="1"/>
    </row>
    <row r="78" spans="1:1" x14ac:dyDescent="0.45">
      <c r="A78" s="1"/>
    </row>
    <row r="79" spans="1:1" x14ac:dyDescent="0.45">
      <c r="A79" s="1"/>
    </row>
    <row r="80" spans="1:1" x14ac:dyDescent="0.45">
      <c r="A80" s="1"/>
    </row>
    <row r="81" spans="1:1" x14ac:dyDescent="0.45">
      <c r="A81" s="1"/>
    </row>
    <row r="82" spans="1:1" x14ac:dyDescent="0.45">
      <c r="A82" s="1"/>
    </row>
    <row r="83" spans="1:1" x14ac:dyDescent="0.45">
      <c r="A83" s="1"/>
    </row>
    <row r="84" spans="1:1" x14ac:dyDescent="0.45">
      <c r="A84" s="1"/>
    </row>
    <row r="85" spans="1:1" x14ac:dyDescent="0.45">
      <c r="A85" s="1"/>
    </row>
    <row r="86" spans="1:1" x14ac:dyDescent="0.45">
      <c r="A86" s="1"/>
    </row>
    <row r="87" spans="1:1" x14ac:dyDescent="0.45">
      <c r="A87" s="1"/>
    </row>
    <row r="88" spans="1:1" x14ac:dyDescent="0.45">
      <c r="A88" s="1"/>
    </row>
    <row r="89" spans="1:1" x14ac:dyDescent="0.45">
      <c r="A89" s="1"/>
    </row>
    <row r="90" spans="1:1" x14ac:dyDescent="0.45">
      <c r="A90" s="1"/>
    </row>
    <row r="91" spans="1:1" x14ac:dyDescent="0.45">
      <c r="A91" s="1"/>
    </row>
    <row r="92" spans="1:1" x14ac:dyDescent="0.45">
      <c r="A92" s="1"/>
    </row>
    <row r="93" spans="1:1" x14ac:dyDescent="0.45">
      <c r="A93" s="1"/>
    </row>
    <row r="94" spans="1:1" x14ac:dyDescent="0.45">
      <c r="A94" s="1"/>
    </row>
    <row r="95" spans="1:1" x14ac:dyDescent="0.45">
      <c r="A95" s="1"/>
    </row>
    <row r="96" spans="1:1" x14ac:dyDescent="0.45">
      <c r="A96" s="1"/>
    </row>
    <row r="97" spans="1:1" x14ac:dyDescent="0.45">
      <c r="A97" s="1"/>
    </row>
    <row r="98" spans="1:1" x14ac:dyDescent="0.45">
      <c r="A98" s="1"/>
    </row>
    <row r="99" spans="1:1" x14ac:dyDescent="0.45">
      <c r="A99" s="1"/>
    </row>
    <row r="100" spans="1:1" x14ac:dyDescent="0.45">
      <c r="A100" s="1"/>
    </row>
    <row r="101" spans="1:1" x14ac:dyDescent="0.45">
      <c r="A101" s="1"/>
    </row>
    <row r="102" spans="1:1" x14ac:dyDescent="0.45">
      <c r="A102" s="1"/>
    </row>
    <row r="103" spans="1:1" x14ac:dyDescent="0.45">
      <c r="A103" s="1"/>
    </row>
    <row r="104" spans="1:1" x14ac:dyDescent="0.45">
      <c r="A104" s="1"/>
    </row>
    <row r="105" spans="1:1" x14ac:dyDescent="0.45">
      <c r="A105" s="1"/>
    </row>
    <row r="106" spans="1:1" x14ac:dyDescent="0.45">
      <c r="A106" s="1"/>
    </row>
    <row r="107" spans="1:1" x14ac:dyDescent="0.45">
      <c r="A107" s="1"/>
    </row>
    <row r="108" spans="1:1" x14ac:dyDescent="0.45">
      <c r="A108" s="1"/>
    </row>
    <row r="109" spans="1:1" x14ac:dyDescent="0.45">
      <c r="A109" s="1"/>
    </row>
    <row r="110" spans="1:1" x14ac:dyDescent="0.45">
      <c r="A110" s="1"/>
    </row>
    <row r="111" spans="1:1" x14ac:dyDescent="0.45">
      <c r="A111" s="1"/>
    </row>
    <row r="112" spans="1:1" x14ac:dyDescent="0.45">
      <c r="A112" s="1"/>
    </row>
    <row r="113" spans="1:1" x14ac:dyDescent="0.45">
      <c r="A113" s="1"/>
    </row>
    <row r="114" spans="1:1" x14ac:dyDescent="0.45">
      <c r="A114" s="1"/>
    </row>
    <row r="115" spans="1:1" x14ac:dyDescent="0.45">
      <c r="A115" s="1"/>
    </row>
    <row r="116" spans="1:1" x14ac:dyDescent="0.45">
      <c r="A116" s="1"/>
    </row>
    <row r="117" spans="1:1" x14ac:dyDescent="0.45">
      <c r="A117" s="1"/>
    </row>
    <row r="118" spans="1:1" x14ac:dyDescent="0.45">
      <c r="A118" s="1"/>
    </row>
    <row r="119" spans="1:1" x14ac:dyDescent="0.45">
      <c r="A119" s="1"/>
    </row>
    <row r="120" spans="1:1" x14ac:dyDescent="0.45">
      <c r="A120" s="1"/>
    </row>
    <row r="121" spans="1:1" x14ac:dyDescent="0.45">
      <c r="A121" s="1"/>
    </row>
    <row r="122" spans="1:1" x14ac:dyDescent="0.45">
      <c r="A122" s="1"/>
    </row>
    <row r="123" spans="1:1" x14ac:dyDescent="0.45">
      <c r="A123" s="1"/>
    </row>
    <row r="124" spans="1:1" x14ac:dyDescent="0.45">
      <c r="A124" s="1"/>
    </row>
    <row r="125" spans="1:1" x14ac:dyDescent="0.45">
      <c r="A125" s="1"/>
    </row>
    <row r="126" spans="1:1" x14ac:dyDescent="0.45">
      <c r="A126" s="1"/>
    </row>
    <row r="127" spans="1:1" x14ac:dyDescent="0.45">
      <c r="A127" s="1"/>
    </row>
    <row r="128" spans="1:1" x14ac:dyDescent="0.45">
      <c r="A128" s="1"/>
    </row>
    <row r="129" spans="1:1" x14ac:dyDescent="0.45">
      <c r="A129" s="1"/>
    </row>
    <row r="130" spans="1:1" x14ac:dyDescent="0.45">
      <c r="A130" s="1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/>
  </sheetViews>
  <sheetFormatPr defaultRowHeight="12.75" x14ac:dyDescent="0.2"/>
  <cols>
    <col min="1" max="1" width="14.7109375" bestFit="1" customWidth="1"/>
    <col min="2" max="3" width="7" bestFit="1" customWidth="1"/>
    <col min="4" max="5" width="9" bestFit="1" customWidth="1"/>
    <col min="6" max="7" width="9.5703125" bestFit="1" customWidth="1"/>
  </cols>
  <sheetData>
    <row r="1" spans="1:7" ht="21" x14ac:dyDescent="0.55000000000000004">
      <c r="A1" s="9"/>
      <c r="B1" s="9"/>
      <c r="G1" s="41"/>
    </row>
    <row r="2" spans="1:7" s="28" customFormat="1" ht="21" x14ac:dyDescent="0.55000000000000004">
      <c r="A2" s="14"/>
      <c r="B2" s="14" t="s">
        <v>32</v>
      </c>
      <c r="C2" s="14" t="s">
        <v>33</v>
      </c>
      <c r="D2" s="14" t="s">
        <v>34</v>
      </c>
      <c r="E2" s="14" t="s">
        <v>35</v>
      </c>
      <c r="F2" s="14" t="s">
        <v>36</v>
      </c>
      <c r="G2" s="14" t="s">
        <v>36</v>
      </c>
    </row>
    <row r="3" spans="1:7" s="28" customFormat="1" ht="21" x14ac:dyDescent="0.55000000000000004">
      <c r="A3" s="14" t="str">
        <f>Overal!A3</f>
        <v>شماره دانشجويي</v>
      </c>
      <c r="B3" s="14" t="s">
        <v>4</v>
      </c>
      <c r="C3" s="14" t="s">
        <v>4</v>
      </c>
      <c r="D3" s="14" t="s">
        <v>4</v>
      </c>
      <c r="E3" s="14" t="s">
        <v>4</v>
      </c>
      <c r="F3" s="14" t="s">
        <v>4</v>
      </c>
      <c r="G3" s="14" t="s">
        <v>4</v>
      </c>
    </row>
    <row r="4" spans="1:7" s="9" customFormat="1" ht="21" x14ac:dyDescent="0.55000000000000004">
      <c r="B4" s="29">
        <v>100</v>
      </c>
      <c r="C4" s="29">
        <v>100</v>
      </c>
      <c r="D4" s="29">
        <v>100</v>
      </c>
      <c r="E4" s="29">
        <v>100</v>
      </c>
      <c r="F4" s="29">
        <f>SUM(B4:E4)</f>
        <v>400</v>
      </c>
      <c r="G4" s="29">
        <v>2</v>
      </c>
    </row>
    <row r="5" spans="1:7" ht="18.75" x14ac:dyDescent="0.45">
      <c r="A5" s="9">
        <f>Overal!A5</f>
        <v>95108473</v>
      </c>
      <c r="B5" s="43">
        <v>0</v>
      </c>
      <c r="C5" s="43">
        <v>0</v>
      </c>
      <c r="D5" s="36">
        <v>0</v>
      </c>
      <c r="E5" s="36">
        <v>0</v>
      </c>
      <c r="F5" s="49">
        <f>SUM(B5:E5)</f>
        <v>0</v>
      </c>
      <c r="G5" s="43">
        <f>F5/200</f>
        <v>0</v>
      </c>
    </row>
    <row r="6" spans="1:7" ht="18.75" x14ac:dyDescent="0.45">
      <c r="A6" s="9">
        <f>Overal!A6</f>
        <v>95109818</v>
      </c>
      <c r="B6" s="36">
        <f>390/4*(1+0.1-0.3)</f>
        <v>78</v>
      </c>
      <c r="C6" s="36">
        <f>390/4*(1+0.1-0.2)</f>
        <v>87.750000000000014</v>
      </c>
      <c r="D6" s="36">
        <f>200/4*(1+0.05)</f>
        <v>52.5</v>
      </c>
      <c r="E6" s="36">
        <v>100</v>
      </c>
      <c r="F6" s="49">
        <f t="shared" ref="F6:F16" si="0">SUM(B6:E6)</f>
        <v>318.25</v>
      </c>
      <c r="G6" s="43">
        <f t="shared" ref="G6:G16" si="1">F6/200</f>
        <v>1.5912500000000001</v>
      </c>
    </row>
    <row r="7" spans="1:7" ht="18.75" x14ac:dyDescent="0.45">
      <c r="A7" s="9">
        <f>Overal!A7</f>
        <v>96108475</v>
      </c>
      <c r="B7" s="43">
        <v>71.25</v>
      </c>
      <c r="C7" s="43">
        <v>88.75</v>
      </c>
      <c r="D7" s="36">
        <f>91.25*(1.05)</f>
        <v>95.8125</v>
      </c>
      <c r="E7" s="36">
        <v>85</v>
      </c>
      <c r="F7" s="49">
        <f t="shared" si="0"/>
        <v>340.8125</v>
      </c>
      <c r="G7" s="43">
        <f t="shared" si="1"/>
        <v>1.7040625</v>
      </c>
    </row>
    <row r="8" spans="1:7" ht="18.75" x14ac:dyDescent="0.45">
      <c r="A8" s="9">
        <f>Overal!A8</f>
        <v>96108623</v>
      </c>
      <c r="B8" s="43">
        <v>83.75</v>
      </c>
      <c r="C8" s="43">
        <v>89.0625</v>
      </c>
      <c r="D8" s="36" t="s">
        <v>39</v>
      </c>
      <c r="E8" s="36">
        <v>0</v>
      </c>
      <c r="F8" s="49">
        <f t="shared" si="0"/>
        <v>172.8125</v>
      </c>
      <c r="G8" s="43">
        <f t="shared" si="1"/>
        <v>0.86406249999999996</v>
      </c>
    </row>
    <row r="9" spans="1:7" ht="18.75" x14ac:dyDescent="0.45">
      <c r="A9" s="9">
        <f>Overal!A9</f>
        <v>96108742</v>
      </c>
      <c r="B9" s="43">
        <v>83.75</v>
      </c>
      <c r="C9" s="43">
        <v>89.0625</v>
      </c>
      <c r="D9" s="36">
        <v>0</v>
      </c>
      <c r="E9" s="36">
        <v>0</v>
      </c>
      <c r="F9" s="49">
        <f t="shared" si="0"/>
        <v>172.8125</v>
      </c>
      <c r="G9" s="43">
        <f t="shared" si="1"/>
        <v>0.86406249999999996</v>
      </c>
    </row>
    <row r="10" spans="1:7" ht="18.75" x14ac:dyDescent="0.45">
      <c r="A10" s="9">
        <f>Overal!A10</f>
        <v>96108912</v>
      </c>
      <c r="B10" s="43">
        <v>103.688</v>
      </c>
      <c r="C10" s="43">
        <v>98.4375</v>
      </c>
      <c r="D10" s="36">
        <v>96.25</v>
      </c>
      <c r="E10" s="36">
        <v>0</v>
      </c>
      <c r="F10" s="49">
        <f t="shared" si="0"/>
        <v>298.37549999999999</v>
      </c>
      <c r="G10" s="43">
        <f t="shared" si="1"/>
        <v>1.4918775</v>
      </c>
    </row>
    <row r="11" spans="1:7" ht="18.75" x14ac:dyDescent="0.45">
      <c r="A11" s="9">
        <f>Overal!A11</f>
        <v>96108945</v>
      </c>
      <c r="B11" s="43">
        <v>103.688</v>
      </c>
      <c r="C11" s="43">
        <v>98.4375</v>
      </c>
      <c r="D11" s="36">
        <v>96.25</v>
      </c>
      <c r="E11" s="36">
        <v>0</v>
      </c>
      <c r="F11" s="49">
        <f t="shared" si="0"/>
        <v>298.37549999999999</v>
      </c>
      <c r="G11" s="43">
        <f t="shared" si="1"/>
        <v>1.4918775</v>
      </c>
    </row>
    <row r="12" spans="1:7" ht="18.75" x14ac:dyDescent="0.45">
      <c r="A12" s="9">
        <f>Overal!A12</f>
        <v>96108956</v>
      </c>
      <c r="B12" s="36">
        <f>390/4*(1+0.1-0.3)</f>
        <v>78</v>
      </c>
      <c r="C12" s="36">
        <f>390/4*(1+0.1-0.2)</f>
        <v>87.750000000000014</v>
      </c>
      <c r="D12" s="36">
        <f>200/4*(1+0.05)</f>
        <v>52.5</v>
      </c>
      <c r="E12" s="36">
        <v>100</v>
      </c>
      <c r="F12" s="49">
        <f t="shared" si="0"/>
        <v>318.25</v>
      </c>
      <c r="G12" s="43">
        <f t="shared" si="1"/>
        <v>1.5912500000000001</v>
      </c>
    </row>
    <row r="13" spans="1:7" ht="18.75" x14ac:dyDescent="0.45">
      <c r="A13" s="9">
        <f>Overal!A13</f>
        <v>97021046</v>
      </c>
      <c r="B13" s="36">
        <f>260/4*(1-0.3)</f>
        <v>45.5</v>
      </c>
      <c r="C13" s="43">
        <v>0</v>
      </c>
      <c r="D13" s="36">
        <f>100/4*(1)</f>
        <v>25</v>
      </c>
      <c r="E13" s="36">
        <v>25</v>
      </c>
      <c r="F13" s="49">
        <f t="shared" si="0"/>
        <v>95.5</v>
      </c>
      <c r="G13" s="43">
        <f t="shared" si="1"/>
        <v>0.47749999999999998</v>
      </c>
    </row>
    <row r="14" spans="1:7" ht="18.75" x14ac:dyDescent="0.45">
      <c r="A14" s="9">
        <f>Overal!A14</f>
        <v>97109054</v>
      </c>
      <c r="B14" s="43">
        <v>55.25</v>
      </c>
      <c r="C14" s="43">
        <v>0</v>
      </c>
      <c r="D14" s="43">
        <v>0</v>
      </c>
      <c r="E14" s="43">
        <v>0</v>
      </c>
      <c r="F14" s="49">
        <f t="shared" si="0"/>
        <v>55.25</v>
      </c>
      <c r="G14" s="43">
        <f t="shared" si="1"/>
        <v>0.27625</v>
      </c>
    </row>
    <row r="15" spans="1:7" ht="18.75" x14ac:dyDescent="0.45">
      <c r="A15" s="9">
        <f>Overal!A15</f>
        <v>97109151</v>
      </c>
      <c r="B15" s="43">
        <v>55.25</v>
      </c>
      <c r="C15" s="43">
        <v>0</v>
      </c>
      <c r="D15" s="43">
        <v>0</v>
      </c>
      <c r="E15" s="43">
        <v>0</v>
      </c>
      <c r="F15" s="49">
        <f t="shared" si="0"/>
        <v>55.25</v>
      </c>
      <c r="G15" s="43">
        <f t="shared" si="1"/>
        <v>0.27625</v>
      </c>
    </row>
    <row r="16" spans="1:7" ht="19.5" thickBot="1" x14ac:dyDescent="0.5">
      <c r="A16" s="9">
        <f>Overal!A16</f>
        <v>99011184</v>
      </c>
      <c r="B16" s="43">
        <v>0</v>
      </c>
      <c r="C16" s="43">
        <v>0</v>
      </c>
      <c r="D16" s="43">
        <v>0</v>
      </c>
      <c r="E16" s="43">
        <v>0</v>
      </c>
      <c r="F16" s="49">
        <f t="shared" si="0"/>
        <v>0</v>
      </c>
      <c r="G16" s="43">
        <f t="shared" si="1"/>
        <v>0</v>
      </c>
    </row>
    <row r="17" spans="1:7" ht="18.75" x14ac:dyDescent="0.45">
      <c r="A17" s="7" t="s">
        <v>2</v>
      </c>
      <c r="B17" s="38">
        <f t="shared" ref="B17:G17" si="2">MIN(B5:B16)</f>
        <v>0</v>
      </c>
      <c r="C17" s="38">
        <f t="shared" si="2"/>
        <v>0</v>
      </c>
      <c r="D17" s="38">
        <f t="shared" si="2"/>
        <v>0</v>
      </c>
      <c r="E17" s="38">
        <f t="shared" si="2"/>
        <v>0</v>
      </c>
      <c r="F17" s="38">
        <f t="shared" si="2"/>
        <v>0</v>
      </c>
      <c r="G17" s="38">
        <f t="shared" si="2"/>
        <v>0</v>
      </c>
    </row>
    <row r="18" spans="1:7" ht="18.75" x14ac:dyDescent="0.45">
      <c r="A18" s="8" t="s">
        <v>1</v>
      </c>
      <c r="B18" s="39">
        <f t="shared" ref="B18:G18" si="3">MAX(B5:B16)</f>
        <v>103.688</v>
      </c>
      <c r="C18" s="39">
        <f t="shared" si="3"/>
        <v>98.4375</v>
      </c>
      <c r="D18" s="39">
        <f t="shared" si="3"/>
        <v>96.25</v>
      </c>
      <c r="E18" s="39">
        <f t="shared" si="3"/>
        <v>100</v>
      </c>
      <c r="F18" s="39">
        <f t="shared" si="3"/>
        <v>340.8125</v>
      </c>
      <c r="G18" s="39">
        <f t="shared" si="3"/>
        <v>1.7040625</v>
      </c>
    </row>
    <row r="19" spans="1:7" ht="19.5" thickBot="1" x14ac:dyDescent="0.5">
      <c r="A19" s="10" t="str">
        <f>Overal!A19</f>
        <v>میانگین</v>
      </c>
      <c r="B19" s="40">
        <f t="shared" ref="B19:G19" si="4">AVERAGE(B5:B16)</f>
        <v>63.177166666666665</v>
      </c>
      <c r="C19" s="40">
        <f t="shared" si="4"/>
        <v>53.270833333333336</v>
      </c>
      <c r="D19" s="40">
        <f t="shared" si="4"/>
        <v>38.028409090909093</v>
      </c>
      <c r="E19" s="40">
        <f t="shared" si="4"/>
        <v>25.833333333333332</v>
      </c>
      <c r="F19" s="40">
        <f t="shared" si="4"/>
        <v>177.14070833333335</v>
      </c>
      <c r="G19" s="40">
        <f t="shared" si="4"/>
        <v>0.88570354166666654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Overal</vt:lpstr>
      <vt:lpstr>Hws</vt:lpstr>
      <vt:lpstr>SimulinkProject</vt:lpstr>
      <vt:lpstr>Name1</vt:lpstr>
    </vt:vector>
  </TitlesOfParts>
  <Company>MRT www.Win2Farsi.com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admin</cp:lastModifiedBy>
  <dcterms:created xsi:type="dcterms:W3CDTF">2008-06-02T06:48:28Z</dcterms:created>
  <dcterms:modified xsi:type="dcterms:W3CDTF">2021-02-15T12:25:27Z</dcterms:modified>
</cp:coreProperties>
</file>