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\Teaches\15-Automatic Control__________AC\grades\"/>
    </mc:Choice>
  </mc:AlternateContent>
  <bookViews>
    <workbookView xWindow="0" yWindow="0" windowWidth="20490" windowHeight="7665"/>
  </bookViews>
  <sheets>
    <sheet name="Overal" sheetId="1" r:id="rId1"/>
    <sheet name="Hws" sheetId="2" r:id="rId2"/>
  </sheets>
  <definedNames>
    <definedName name="_xlnm._FilterDatabase" localSheetId="0" hidden="1">Overal!$A$3:$Q$3</definedName>
    <definedName name="Name1">Overal!$A:$A</definedName>
  </definedNames>
  <calcPr calcId="162913"/>
</workbook>
</file>

<file path=xl/calcChain.xml><?xml version="1.0" encoding="utf-8"?>
<calcChain xmlns="http://schemas.openxmlformats.org/spreadsheetml/2006/main">
  <c r="F39" i="1" l="1"/>
  <c r="I39" i="1"/>
  <c r="F40" i="1"/>
  <c r="I40" i="1"/>
  <c r="F41" i="1"/>
  <c r="I41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" i="1"/>
  <c r="I6" i="2"/>
  <c r="J6" i="2"/>
  <c r="I7" i="2"/>
  <c r="J7" i="2"/>
  <c r="I8" i="2"/>
  <c r="J8" i="2"/>
  <c r="I9" i="2"/>
  <c r="J9" i="2"/>
  <c r="I10" i="2"/>
  <c r="J10" i="2"/>
  <c r="I11" i="2"/>
  <c r="J11" i="2"/>
  <c r="I14" i="2"/>
  <c r="J14" i="2"/>
  <c r="I15" i="2"/>
  <c r="J15" i="2"/>
  <c r="I16" i="2"/>
  <c r="J16" i="2"/>
  <c r="I17" i="2"/>
  <c r="J17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H27" i="1" s="1"/>
  <c r="I28" i="2"/>
  <c r="J28" i="2"/>
  <c r="I29" i="2"/>
  <c r="J29" i="2"/>
  <c r="I31" i="2"/>
  <c r="J31" i="2"/>
  <c r="I32" i="2"/>
  <c r="J32" i="2"/>
  <c r="I33" i="2"/>
  <c r="J33" i="2"/>
  <c r="I34" i="2"/>
  <c r="J34" i="2"/>
  <c r="I35" i="2"/>
  <c r="J35" i="2"/>
  <c r="I37" i="2"/>
  <c r="J37" i="2"/>
  <c r="I38" i="2"/>
  <c r="J38" i="2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G39" i="1" l="1"/>
  <c r="G41" i="1"/>
  <c r="G40" i="1"/>
  <c r="H6" i="1"/>
  <c r="H7" i="1"/>
  <c r="M7" i="1" s="1"/>
  <c r="N7" i="1" s="1"/>
  <c r="H8" i="1"/>
  <c r="M8" i="1" s="1"/>
  <c r="N8" i="1" s="1"/>
  <c r="H9" i="1"/>
  <c r="H10" i="1"/>
  <c r="M10" i="1" s="1"/>
  <c r="N10" i="1" s="1"/>
  <c r="H11" i="1"/>
  <c r="M11" i="1" s="1"/>
  <c r="N11" i="1" s="1"/>
  <c r="H14" i="1"/>
  <c r="M14" i="1" s="1"/>
  <c r="N14" i="1" s="1"/>
  <c r="H15" i="1"/>
  <c r="M15" i="1" s="1"/>
  <c r="N15" i="1" s="1"/>
  <c r="H16" i="1"/>
  <c r="M16" i="1" s="1"/>
  <c r="N16" i="1" s="1"/>
  <c r="H17" i="1"/>
  <c r="H18" i="1"/>
  <c r="H19" i="1"/>
  <c r="M19" i="1" s="1"/>
  <c r="N19" i="1" s="1"/>
  <c r="H20" i="1"/>
  <c r="H21" i="1"/>
  <c r="H22" i="1"/>
  <c r="H23" i="1"/>
  <c r="M23" i="1" s="1"/>
  <c r="N23" i="1" s="1"/>
  <c r="H24" i="1"/>
  <c r="M24" i="1" s="1"/>
  <c r="N24" i="1" s="1"/>
  <c r="H25" i="1"/>
  <c r="M25" i="1" s="1"/>
  <c r="N25" i="1" s="1"/>
  <c r="H26" i="1"/>
  <c r="M26" i="1" s="1"/>
  <c r="N26" i="1" s="1"/>
  <c r="H28" i="1"/>
  <c r="M28" i="1" s="1"/>
  <c r="N28" i="1" s="1"/>
  <c r="H29" i="1"/>
  <c r="M29" i="1" s="1"/>
  <c r="N29" i="1" s="1"/>
  <c r="H31" i="1"/>
  <c r="M31" i="1" s="1"/>
  <c r="N31" i="1" s="1"/>
  <c r="H32" i="1"/>
  <c r="M32" i="1" s="1"/>
  <c r="N32" i="1" s="1"/>
  <c r="H33" i="1"/>
  <c r="M33" i="1" s="1"/>
  <c r="N33" i="1" s="1"/>
  <c r="H34" i="1"/>
  <c r="M34" i="1" s="1"/>
  <c r="N34" i="1" s="1"/>
  <c r="H35" i="1"/>
  <c r="M35" i="1" s="1"/>
  <c r="N35" i="1" s="1"/>
  <c r="H36" i="1"/>
  <c r="M36" i="1" s="1"/>
  <c r="N36" i="1" s="1"/>
  <c r="H37" i="1"/>
  <c r="M37" i="1" s="1"/>
  <c r="N37" i="1" s="1"/>
  <c r="H38" i="1"/>
  <c r="D38" i="1"/>
  <c r="E38" i="1" s="1"/>
  <c r="M38" i="1" s="1"/>
  <c r="N38" i="1" s="1"/>
  <c r="D9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M27" i="1" s="1"/>
  <c r="N27" i="1" s="1"/>
  <c r="J28" i="1"/>
  <c r="J29" i="1"/>
  <c r="J30" i="1"/>
  <c r="J31" i="1"/>
  <c r="J32" i="1"/>
  <c r="J33" i="1"/>
  <c r="J34" i="1"/>
  <c r="J35" i="1"/>
  <c r="J36" i="1"/>
  <c r="J37" i="1"/>
  <c r="J38" i="1"/>
  <c r="J5" i="1"/>
  <c r="L38" i="1"/>
  <c r="L37" i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L22" i="1"/>
  <c r="M22" i="1" s="1"/>
  <c r="N22" i="1" s="1"/>
  <c r="K21" i="1"/>
  <c r="L21" i="1" s="1"/>
  <c r="K20" i="1"/>
  <c r="L20" i="1" s="1"/>
  <c r="K19" i="1"/>
  <c r="L19" i="1" s="1"/>
  <c r="K18" i="1"/>
  <c r="L18" i="1" s="1"/>
  <c r="M18" i="1" s="1"/>
  <c r="N18" i="1" s="1"/>
  <c r="L17" i="1"/>
  <c r="K16" i="1"/>
  <c r="L16" i="1" s="1"/>
  <c r="L15" i="1"/>
  <c r="K14" i="1"/>
  <c r="L14" i="1" s="1"/>
  <c r="K13" i="1"/>
  <c r="L13" i="1" s="1"/>
  <c r="K12" i="1"/>
  <c r="L12" i="1" s="1"/>
  <c r="L11" i="1"/>
  <c r="K10" i="1"/>
  <c r="L10" i="1" s="1"/>
  <c r="K9" i="1"/>
  <c r="L9" i="1" s="1"/>
  <c r="K8" i="1"/>
  <c r="L8" i="1" s="1"/>
  <c r="K7" i="1"/>
  <c r="L7" i="1" s="1"/>
  <c r="K6" i="1"/>
  <c r="L6" i="1" s="1"/>
  <c r="M6" i="1" s="1"/>
  <c r="N6" i="1" s="1"/>
  <c r="K5" i="1"/>
  <c r="I4" i="2"/>
  <c r="D36" i="2"/>
  <c r="I36" i="2" s="1"/>
  <c r="J36" i="2" s="1"/>
  <c r="D30" i="2"/>
  <c r="I30" i="2" s="1"/>
  <c r="J30" i="2" s="1"/>
  <c r="H30" i="1" s="1"/>
  <c r="M30" i="1" s="1"/>
  <c r="N30" i="1" s="1"/>
  <c r="D18" i="2"/>
  <c r="I18" i="2" s="1"/>
  <c r="J18" i="2" s="1"/>
  <c r="D13" i="2"/>
  <c r="I13" i="2" s="1"/>
  <c r="J13" i="2" s="1"/>
  <c r="H13" i="1" s="1"/>
  <c r="D12" i="2"/>
  <c r="I12" i="2" s="1"/>
  <c r="J12" i="2" s="1"/>
  <c r="H12" i="1" s="1"/>
  <c r="M12" i="1" s="1"/>
  <c r="N12" i="1" s="1"/>
  <c r="E5" i="1"/>
  <c r="M21" i="1" l="1"/>
  <c r="N21" i="1" s="1"/>
  <c r="M17" i="1"/>
  <c r="N17" i="1" s="1"/>
  <c r="M13" i="1"/>
  <c r="N13" i="1" s="1"/>
  <c r="M20" i="1"/>
  <c r="N20" i="1" s="1"/>
  <c r="J41" i="1"/>
  <c r="J40" i="1"/>
  <c r="J39" i="1"/>
  <c r="H40" i="1"/>
  <c r="L5" i="1"/>
  <c r="K39" i="1"/>
  <c r="K41" i="1"/>
  <c r="K40" i="1"/>
  <c r="D39" i="1"/>
  <c r="D40" i="1"/>
  <c r="D41" i="1"/>
  <c r="E9" i="1"/>
  <c r="I5" i="2"/>
  <c r="J5" i="2" s="1"/>
  <c r="H5" i="1" s="1"/>
  <c r="H39" i="1" s="1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H41" i="1" l="1"/>
  <c r="L40" i="1"/>
  <c r="L39" i="1"/>
  <c r="L41" i="1"/>
  <c r="M9" i="1"/>
  <c r="N9" i="1" s="1"/>
  <c r="E39" i="1"/>
  <c r="E40" i="1"/>
  <c r="E41" i="1"/>
  <c r="I39" i="2"/>
  <c r="I41" i="2"/>
  <c r="I40" i="2"/>
  <c r="J39" i="2" l="1"/>
  <c r="J40" i="2"/>
  <c r="J41" i="2"/>
  <c r="B41" i="1" l="1"/>
  <c r="B40" i="1"/>
  <c r="B39" i="1"/>
  <c r="B41" i="2"/>
  <c r="B40" i="2"/>
  <c r="B39" i="2"/>
  <c r="O38" i="1" l="1"/>
  <c r="C5" i="1" l="1"/>
  <c r="A37" i="2"/>
  <c r="A34" i="2"/>
  <c r="A35" i="2"/>
  <c r="A36" i="2"/>
  <c r="A25" i="2"/>
  <c r="A26" i="2"/>
  <c r="A27" i="2"/>
  <c r="A28" i="2"/>
  <c r="A29" i="2"/>
  <c r="A30" i="2"/>
  <c r="A31" i="2"/>
  <c r="A32" i="2"/>
  <c r="A33" i="2"/>
  <c r="A18" i="2"/>
  <c r="A19" i="2"/>
  <c r="A20" i="2"/>
  <c r="A21" i="2"/>
  <c r="A22" i="2"/>
  <c r="A23" i="2"/>
  <c r="A24" i="2"/>
  <c r="C41" i="1" l="1"/>
  <c r="C40" i="1"/>
  <c r="C39" i="1"/>
  <c r="M5" i="1"/>
  <c r="O32" i="1"/>
  <c r="O28" i="1"/>
  <c r="O20" i="1"/>
  <c r="O35" i="1"/>
  <c r="O31" i="1"/>
  <c r="O27" i="1"/>
  <c r="O34" i="1"/>
  <c r="O30" i="1"/>
  <c r="O26" i="1"/>
  <c r="O19" i="1"/>
  <c r="O33" i="1"/>
  <c r="O29" i="1"/>
  <c r="O25" i="1"/>
  <c r="N5" i="1" l="1"/>
  <c r="M40" i="1"/>
  <c r="M39" i="1"/>
  <c r="M41" i="1"/>
  <c r="O10" i="1"/>
  <c r="O13" i="1"/>
  <c r="O16" i="1"/>
  <c r="O14" i="1" l="1"/>
  <c r="O24" i="1"/>
  <c r="O23" i="1"/>
  <c r="O6" i="1" l="1"/>
  <c r="A6" i="2"/>
  <c r="A7" i="2"/>
  <c r="A8" i="2"/>
  <c r="A9" i="2"/>
  <c r="A10" i="2"/>
  <c r="A11" i="2"/>
  <c r="A12" i="2"/>
  <c r="A13" i="2"/>
  <c r="A14" i="2"/>
  <c r="A15" i="2"/>
  <c r="A16" i="2"/>
  <c r="A17" i="2"/>
  <c r="N40" i="1" l="1"/>
  <c r="N41" i="1"/>
  <c r="N39" i="1"/>
  <c r="O22" i="1"/>
  <c r="O5" i="1"/>
  <c r="A5" i="2"/>
  <c r="A41" i="2"/>
  <c r="O39" i="1" l="1"/>
  <c r="O40" i="1"/>
  <c r="O41" i="1"/>
</calcChain>
</file>

<file path=xl/sharedStrings.xml><?xml version="1.0" encoding="utf-8"?>
<sst xmlns="http://schemas.openxmlformats.org/spreadsheetml/2006/main" count="53" uniqueCount="34">
  <si>
    <t>شماره دانشجويي</t>
  </si>
  <si>
    <t>Max</t>
  </si>
  <si>
    <t>Min</t>
  </si>
  <si>
    <t>Aver</t>
  </si>
  <si>
    <t xml:space="preserve"> از</t>
  </si>
  <si>
    <t>از</t>
  </si>
  <si>
    <t>تكاليف</t>
  </si>
  <si>
    <t>نمره نهایی پس</t>
  </si>
  <si>
    <t>از اصلاح از</t>
  </si>
  <si>
    <t>تشویقی حضور در</t>
  </si>
  <si>
    <t>پایان‌ترم</t>
  </si>
  <si>
    <t>کلاس درس از</t>
  </si>
  <si>
    <t>حضور در</t>
  </si>
  <si>
    <t>کلاس تمرین  از</t>
  </si>
  <si>
    <t>جمع</t>
  </si>
  <si>
    <t>نمرات از</t>
  </si>
  <si>
    <t>از نمودار از</t>
  </si>
  <si>
    <t>پایان‌ترم پس</t>
  </si>
  <si>
    <t xml:space="preserve">نمره نهایی پس </t>
  </si>
  <si>
    <t>ميان‌ترم اول</t>
  </si>
  <si>
    <t>ميان‌ترم اول پس</t>
  </si>
  <si>
    <t>ميان‌ترم دوم</t>
  </si>
  <si>
    <t>ميان‌ترم دوم پس</t>
  </si>
  <si>
    <t xml:space="preserve">حضور در </t>
  </si>
  <si>
    <t>تمرين 1</t>
  </si>
  <si>
    <t xml:space="preserve">تمرين 2 </t>
  </si>
  <si>
    <t>تمرين 3</t>
  </si>
  <si>
    <t>تمرين 4</t>
  </si>
  <si>
    <t>تمرين 5</t>
  </si>
  <si>
    <t>تمرين 6</t>
  </si>
  <si>
    <t>جمع تمرين</t>
  </si>
  <si>
    <t>نمره نهایی تمرین</t>
  </si>
  <si>
    <t xml:space="preserve"> از </t>
  </si>
  <si>
    <t>تمرين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</si>
</sst>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charset val="178"/>
    </font>
    <font>
      <sz val="8"/>
      <name val="Arial"/>
      <family val="2"/>
    </font>
    <font>
      <sz val="12"/>
      <name val="B Nazanin"/>
      <charset val="178"/>
    </font>
    <font>
      <b/>
      <sz val="12"/>
      <color indexed="12"/>
      <name val="B Nazanin"/>
      <charset val="178"/>
    </font>
    <font>
      <b/>
      <sz val="12"/>
      <name val="B Nazanin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B Nazanin"/>
      <charset val="178"/>
    </font>
    <font>
      <sz val="11"/>
      <color theme="1"/>
      <name val="B Nazanin"/>
      <charset val="178"/>
    </font>
    <font>
      <sz val="12"/>
      <color rgb="FFFF0000"/>
      <name val="B Nazanin"/>
      <charset val="178"/>
    </font>
    <font>
      <sz val="12"/>
      <color rgb="FF0000FF"/>
      <name val="B Nazanin"/>
      <charset val="178"/>
    </font>
    <font>
      <sz val="12"/>
      <color rgb="FF00FF00"/>
      <name val="B Nazanin"/>
      <charset val="178"/>
    </font>
    <font>
      <sz val="12"/>
      <color rgb="FF0070C0"/>
      <name val="B Nazanin"/>
      <charset val="178"/>
    </font>
    <font>
      <sz val="12"/>
      <color rgb="FF77E739"/>
      <name val="B Nazanin"/>
      <charset val="178"/>
    </font>
    <font>
      <b/>
      <sz val="16"/>
      <color rgb="FFFF0000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5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" fontId="3" fillId="2" borderId="7" xfId="3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2" borderId="21" xfId="0" applyFont="1" applyFill="1" applyBorder="1"/>
    <xf numFmtId="0" fontId="4" fillId="2" borderId="21" xfId="0" applyFont="1" applyFill="1" applyBorder="1"/>
    <xf numFmtId="0" fontId="4" fillId="2" borderId="14" xfId="0" applyFont="1" applyFill="1" applyBorder="1"/>
    <xf numFmtId="0" fontId="2" fillId="0" borderId="9" xfId="0" applyFont="1" applyBorder="1"/>
    <xf numFmtId="0" fontId="2" fillId="2" borderId="14" xfId="0" applyFont="1" applyFill="1" applyBorder="1"/>
    <xf numFmtId="0" fontId="2" fillId="0" borderId="13" xfId="0" applyFont="1" applyBorder="1"/>
    <xf numFmtId="0" fontId="2" fillId="0" borderId="18" xfId="0" applyFont="1" applyBorder="1"/>
    <xf numFmtId="0" fontId="2" fillId="0" borderId="20" xfId="0" applyFont="1" applyBorder="1"/>
    <xf numFmtId="0" fontId="4" fillId="2" borderId="9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2" fillId="0" borderId="19" xfId="0" applyFont="1" applyBorder="1"/>
    <xf numFmtId="0" fontId="2" fillId="0" borderId="14" xfId="0" applyFont="1" applyBorder="1"/>
    <xf numFmtId="0" fontId="4" fillId="2" borderId="22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" fillId="0" borderId="23" xfId="0" applyFont="1" applyBorder="1"/>
    <xf numFmtId="0" fontId="0" fillId="0" borderId="23" xfId="0" applyBorder="1"/>
    <xf numFmtId="0" fontId="4" fillId="0" borderId="26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 vertical="center"/>
    </xf>
    <xf numFmtId="1" fontId="4" fillId="2" borderId="35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" fontId="4" fillId="2" borderId="34" xfId="3" applyNumberFormat="1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16" fillId="2" borderId="39" xfId="0" applyFont="1" applyFill="1" applyBorder="1"/>
    <xf numFmtId="1" fontId="4" fillId="2" borderId="40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4" xfId="3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4" xfId="3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tabSelected="1" zoomScale="80" zoomScaleNormal="80" workbookViewId="0"/>
  </sheetViews>
  <sheetFormatPr defaultColWidth="9.140625" defaultRowHeight="18.75" x14ac:dyDescent="0.45"/>
  <cols>
    <col min="1" max="1" width="14.85546875" style="1" bestFit="1" customWidth="1"/>
    <col min="2" max="2" width="10.85546875" style="1" customWidth="1"/>
    <col min="3" max="3" width="14.28515625" style="1" customWidth="1"/>
    <col min="4" max="4" width="10.7109375" style="1" customWidth="1"/>
    <col min="5" max="5" width="11.85546875" style="1" customWidth="1"/>
    <col min="6" max="6" width="7.28515625" style="1" customWidth="1"/>
    <col min="7" max="7" width="9.7109375" style="1" customWidth="1"/>
    <col min="8" max="8" width="9.28515625" style="1" customWidth="1"/>
    <col min="9" max="9" width="11.28515625" style="1" customWidth="1"/>
    <col min="10" max="10" width="15.42578125" style="1" customWidth="1"/>
    <col min="11" max="11" width="12.7109375" style="1" customWidth="1"/>
    <col min="12" max="12" width="15.28515625" style="1" customWidth="1"/>
    <col min="13" max="13" width="13.7109375" style="1" customWidth="1"/>
    <col min="14" max="14" width="13" style="1" bestFit="1" customWidth="1"/>
    <col min="15" max="15" width="12.5703125" style="1" bestFit="1" customWidth="1"/>
    <col min="16" max="16" width="12.5703125" style="1" customWidth="1"/>
    <col min="17" max="16384" width="9.140625" style="1"/>
  </cols>
  <sheetData>
    <row r="1" spans="1:16" ht="21.75" thickBot="1" x14ac:dyDescent="0.6">
      <c r="C1" s="13"/>
      <c r="D1" s="13"/>
      <c r="E1" s="13"/>
      <c r="F1" s="13"/>
      <c r="G1" s="13"/>
      <c r="H1" s="13"/>
      <c r="J1" s="13"/>
      <c r="K1" s="13"/>
      <c r="L1" s="13"/>
      <c r="M1" s="13"/>
      <c r="N1" s="13"/>
    </row>
    <row r="2" spans="1:16" s="7" customFormat="1" ht="21" x14ac:dyDescent="0.55000000000000004">
      <c r="A2" s="54"/>
      <c r="B2" s="54" t="s">
        <v>19</v>
      </c>
      <c r="C2" s="55" t="s">
        <v>20</v>
      </c>
      <c r="D2" s="54" t="s">
        <v>21</v>
      </c>
      <c r="E2" s="56" t="s">
        <v>22</v>
      </c>
      <c r="F2" s="54" t="s">
        <v>10</v>
      </c>
      <c r="G2" s="56" t="s">
        <v>17</v>
      </c>
      <c r="H2" s="56" t="s">
        <v>6</v>
      </c>
      <c r="I2" s="55" t="s">
        <v>12</v>
      </c>
      <c r="J2" s="56" t="s">
        <v>9</v>
      </c>
      <c r="K2" s="55" t="s">
        <v>23</v>
      </c>
      <c r="L2" s="56" t="s">
        <v>9</v>
      </c>
      <c r="M2" s="55" t="s">
        <v>14</v>
      </c>
      <c r="N2" s="55" t="s">
        <v>18</v>
      </c>
      <c r="O2" s="56" t="s">
        <v>7</v>
      </c>
    </row>
    <row r="3" spans="1:16" s="7" customFormat="1" ht="21" x14ac:dyDescent="0.55000000000000004">
      <c r="A3" s="66" t="s">
        <v>0</v>
      </c>
      <c r="B3" s="66" t="s">
        <v>5</v>
      </c>
      <c r="C3" s="67" t="s">
        <v>16</v>
      </c>
      <c r="D3" s="66" t="s">
        <v>5</v>
      </c>
      <c r="E3" s="68" t="s">
        <v>16</v>
      </c>
      <c r="F3" s="66" t="s">
        <v>4</v>
      </c>
      <c r="G3" s="68" t="s">
        <v>16</v>
      </c>
      <c r="H3" s="68" t="s">
        <v>5</v>
      </c>
      <c r="I3" s="67" t="s">
        <v>11</v>
      </c>
      <c r="J3" s="68" t="s">
        <v>11</v>
      </c>
      <c r="K3" s="67" t="s">
        <v>13</v>
      </c>
      <c r="L3" s="68" t="s">
        <v>13</v>
      </c>
      <c r="M3" s="67" t="s">
        <v>15</v>
      </c>
      <c r="N3" s="67" t="s">
        <v>16</v>
      </c>
      <c r="O3" s="68" t="s">
        <v>8</v>
      </c>
    </row>
    <row r="4" spans="1:16" ht="21.75" thickBot="1" x14ac:dyDescent="0.6">
      <c r="A4" s="60"/>
      <c r="B4" s="69">
        <v>20</v>
      </c>
      <c r="C4" s="70">
        <v>20</v>
      </c>
      <c r="D4" s="69">
        <v>20</v>
      </c>
      <c r="E4" s="71">
        <v>20</v>
      </c>
      <c r="F4" s="69">
        <v>20</v>
      </c>
      <c r="G4" s="71">
        <v>20</v>
      </c>
      <c r="H4" s="71">
        <v>4</v>
      </c>
      <c r="I4" s="70">
        <v>15</v>
      </c>
      <c r="J4" s="71">
        <v>1</v>
      </c>
      <c r="K4" s="70">
        <v>14</v>
      </c>
      <c r="L4" s="71">
        <v>1</v>
      </c>
      <c r="M4" s="70">
        <v>20</v>
      </c>
      <c r="N4" s="70">
        <v>20</v>
      </c>
      <c r="O4" s="71">
        <v>20</v>
      </c>
    </row>
    <row r="5" spans="1:16" s="7" customFormat="1" ht="21" x14ac:dyDescent="0.55000000000000004">
      <c r="A5" s="59">
        <v>93107846</v>
      </c>
      <c r="B5" s="2">
        <v>15</v>
      </c>
      <c r="C5" s="2">
        <f>B5</f>
        <v>15</v>
      </c>
      <c r="D5" s="59">
        <v>13</v>
      </c>
      <c r="E5" s="73">
        <f>D5</f>
        <v>13</v>
      </c>
      <c r="F5" s="57">
        <v>13</v>
      </c>
      <c r="G5" s="58">
        <f>F5+3</f>
        <v>16</v>
      </c>
      <c r="H5" s="72">
        <f>Hws!J5*1.05</f>
        <v>2.449125</v>
      </c>
      <c r="I5" s="1">
        <v>13</v>
      </c>
      <c r="J5" s="58">
        <f>I5/15</f>
        <v>0.8666666666666667</v>
      </c>
      <c r="K5" s="1">
        <f>8+2+0.1+1.5</f>
        <v>11.6</v>
      </c>
      <c r="L5" s="72">
        <f>K5/14</f>
        <v>0.82857142857142851</v>
      </c>
      <c r="M5" s="1">
        <f>C5/5+E5/5+G5/2.5+H5+J5+L5</f>
        <v>16.144363095238095</v>
      </c>
      <c r="N5" s="1">
        <f>M5+0.2</f>
        <v>16.344363095238094</v>
      </c>
      <c r="O5" s="58">
        <f>ROUND(N5,1)</f>
        <v>16.3</v>
      </c>
      <c r="P5" s="1"/>
    </row>
    <row r="6" spans="1:16" s="7" customFormat="1" ht="21" x14ac:dyDescent="0.55000000000000004">
      <c r="A6" s="59">
        <v>93107879</v>
      </c>
      <c r="B6" s="2">
        <v>18</v>
      </c>
      <c r="C6" s="2">
        <f t="shared" ref="C6:C38" si="0">B6</f>
        <v>18</v>
      </c>
      <c r="D6" s="59">
        <v>18</v>
      </c>
      <c r="E6" s="73">
        <f t="shared" ref="E6:E38" si="1">D6</f>
        <v>18</v>
      </c>
      <c r="F6" s="57">
        <v>14</v>
      </c>
      <c r="G6" s="58">
        <f t="shared" ref="G6:G38" si="2">F6+3</f>
        <v>17</v>
      </c>
      <c r="H6" s="72">
        <f>Hws!J6*1.05</f>
        <v>2.1136499999999998</v>
      </c>
      <c r="I6" s="1">
        <v>11</v>
      </c>
      <c r="J6" s="58">
        <f t="shared" ref="J6:J38" si="3">I6/15</f>
        <v>0.73333333333333328</v>
      </c>
      <c r="K6" s="1">
        <f>8+2.3+0.1+0.7</f>
        <v>11.1</v>
      </c>
      <c r="L6" s="72">
        <f t="shared" ref="L6:L38" si="4">K6/14</f>
        <v>0.79285714285714282</v>
      </c>
      <c r="M6" s="1">
        <f t="shared" ref="M6:M38" si="5">C6/5+E6/5+G6/2.5+H6+J6+L6</f>
        <v>17.639840476190479</v>
      </c>
      <c r="N6" s="1">
        <f t="shared" ref="N6:N38" si="6">M6+0.2</f>
        <v>17.839840476190478</v>
      </c>
      <c r="O6" s="58">
        <f t="shared" ref="O6:O38" si="7">ROUND(N6,1)</f>
        <v>17.8</v>
      </c>
      <c r="P6" s="1"/>
    </row>
    <row r="7" spans="1:16" x14ac:dyDescent="0.45">
      <c r="A7" s="59">
        <v>93107881</v>
      </c>
      <c r="B7" s="2">
        <v>6</v>
      </c>
      <c r="C7" s="2">
        <f t="shared" si="0"/>
        <v>6</v>
      </c>
      <c r="D7" s="59">
        <v>6.5</v>
      </c>
      <c r="E7" s="73">
        <f t="shared" si="1"/>
        <v>6.5</v>
      </c>
      <c r="F7" s="57">
        <v>5.5</v>
      </c>
      <c r="G7" s="58">
        <f t="shared" si="2"/>
        <v>8.5</v>
      </c>
      <c r="H7" s="72">
        <f>Hws!J7*1.05</f>
        <v>0.51712500000000006</v>
      </c>
      <c r="I7" s="1">
        <v>9</v>
      </c>
      <c r="J7" s="58">
        <f t="shared" si="3"/>
        <v>0.6</v>
      </c>
      <c r="K7" s="1">
        <f>9+2</f>
        <v>11</v>
      </c>
      <c r="L7" s="72">
        <f t="shared" si="4"/>
        <v>0.7857142857142857</v>
      </c>
      <c r="M7" s="1">
        <f t="shared" si="5"/>
        <v>7.8028392857142856</v>
      </c>
      <c r="N7" s="1">
        <f t="shared" si="6"/>
        <v>8.0028392857142858</v>
      </c>
      <c r="O7" s="58">
        <v>9</v>
      </c>
    </row>
    <row r="8" spans="1:16" x14ac:dyDescent="0.45">
      <c r="A8" s="59">
        <v>93107892</v>
      </c>
      <c r="B8" s="2">
        <v>12</v>
      </c>
      <c r="C8" s="2">
        <f t="shared" si="0"/>
        <v>12</v>
      </c>
      <c r="D8" s="59">
        <v>6.5</v>
      </c>
      <c r="E8" s="73">
        <f t="shared" si="1"/>
        <v>6.5</v>
      </c>
      <c r="F8" s="57">
        <v>5</v>
      </c>
      <c r="G8" s="58">
        <f t="shared" si="2"/>
        <v>8</v>
      </c>
      <c r="H8" s="72">
        <f>Hws!J8*1.05</f>
        <v>1.084125</v>
      </c>
      <c r="I8" s="1">
        <v>11</v>
      </c>
      <c r="J8" s="58">
        <f t="shared" si="3"/>
        <v>0.73333333333333328</v>
      </c>
      <c r="K8" s="1">
        <f>8+2.9+1</f>
        <v>11.9</v>
      </c>
      <c r="L8" s="72">
        <f t="shared" si="4"/>
        <v>0.85</v>
      </c>
      <c r="M8" s="1">
        <f t="shared" si="5"/>
        <v>9.5674583333333327</v>
      </c>
      <c r="N8" s="1">
        <f t="shared" si="6"/>
        <v>9.767458333333332</v>
      </c>
      <c r="O8" s="58">
        <v>10</v>
      </c>
    </row>
    <row r="9" spans="1:16" x14ac:dyDescent="0.45">
      <c r="A9" s="59">
        <v>93108004</v>
      </c>
      <c r="B9" s="1">
        <v>5.5</v>
      </c>
      <c r="C9" s="2">
        <f t="shared" si="0"/>
        <v>5.5</v>
      </c>
      <c r="D9" s="59">
        <f>F9</f>
        <v>5.5</v>
      </c>
      <c r="E9" s="73">
        <f t="shared" si="1"/>
        <v>5.5</v>
      </c>
      <c r="F9" s="57">
        <v>5.5</v>
      </c>
      <c r="G9" s="58">
        <f t="shared" si="2"/>
        <v>8.5</v>
      </c>
      <c r="H9" s="72">
        <f>Hws!J9*1.05</f>
        <v>0.17062500000000003</v>
      </c>
      <c r="I9" s="1">
        <v>7</v>
      </c>
      <c r="J9" s="58">
        <f t="shared" si="3"/>
        <v>0.46666666666666667</v>
      </c>
      <c r="K9" s="1">
        <f>6+1</f>
        <v>7</v>
      </c>
      <c r="L9" s="72">
        <f t="shared" si="4"/>
        <v>0.5</v>
      </c>
      <c r="M9" s="1">
        <f t="shared" si="5"/>
        <v>6.7372916666666667</v>
      </c>
      <c r="N9" s="1">
        <f t="shared" si="6"/>
        <v>6.9372916666666669</v>
      </c>
      <c r="O9" s="58">
        <v>8</v>
      </c>
    </row>
    <row r="10" spans="1:16" x14ac:dyDescent="0.45">
      <c r="A10" s="59">
        <v>93108061</v>
      </c>
      <c r="B10" s="1">
        <v>10.5</v>
      </c>
      <c r="C10" s="2">
        <f t="shared" si="0"/>
        <v>10.5</v>
      </c>
      <c r="D10" s="59">
        <v>14</v>
      </c>
      <c r="E10" s="73">
        <f t="shared" si="1"/>
        <v>14</v>
      </c>
      <c r="F10" s="57">
        <v>11</v>
      </c>
      <c r="G10" s="58">
        <f t="shared" si="2"/>
        <v>14</v>
      </c>
      <c r="H10" s="72">
        <f>Hws!J10*1.05</f>
        <v>0.96862500000000007</v>
      </c>
      <c r="I10" s="1">
        <v>13</v>
      </c>
      <c r="J10" s="58">
        <f t="shared" si="3"/>
        <v>0.8666666666666667</v>
      </c>
      <c r="K10" s="1">
        <f>6+2</f>
        <v>8</v>
      </c>
      <c r="L10" s="72">
        <f t="shared" si="4"/>
        <v>0.5714285714285714</v>
      </c>
      <c r="M10" s="1">
        <f t="shared" si="5"/>
        <v>12.906720238095238</v>
      </c>
      <c r="N10" s="1">
        <f t="shared" si="6"/>
        <v>13.106720238095237</v>
      </c>
      <c r="O10" s="58">
        <f t="shared" si="7"/>
        <v>13.1</v>
      </c>
    </row>
    <row r="11" spans="1:16" x14ac:dyDescent="0.45">
      <c r="A11" s="59">
        <v>93108134</v>
      </c>
      <c r="B11" s="1">
        <v>11</v>
      </c>
      <c r="C11" s="2">
        <f t="shared" si="0"/>
        <v>11</v>
      </c>
      <c r="D11" s="59">
        <v>6</v>
      </c>
      <c r="E11" s="73">
        <f t="shared" si="1"/>
        <v>6</v>
      </c>
      <c r="F11" s="57">
        <v>11</v>
      </c>
      <c r="G11" s="58">
        <f t="shared" si="2"/>
        <v>14</v>
      </c>
      <c r="H11" s="72">
        <f>Hws!J11*1.05</f>
        <v>0</v>
      </c>
      <c r="I11" s="1">
        <v>6</v>
      </c>
      <c r="J11" s="58">
        <f t="shared" si="3"/>
        <v>0.4</v>
      </c>
      <c r="K11" s="1">
        <v>0</v>
      </c>
      <c r="L11" s="72">
        <f t="shared" si="4"/>
        <v>0</v>
      </c>
      <c r="M11" s="1">
        <f t="shared" si="5"/>
        <v>9.4</v>
      </c>
      <c r="N11" s="1">
        <f t="shared" si="6"/>
        <v>9.6</v>
      </c>
      <c r="O11" s="58">
        <v>10</v>
      </c>
    </row>
    <row r="12" spans="1:16" x14ac:dyDescent="0.45">
      <c r="A12" s="59">
        <v>93108145</v>
      </c>
      <c r="B12" s="1">
        <v>18.5</v>
      </c>
      <c r="C12" s="2">
        <f t="shared" si="0"/>
        <v>18.5</v>
      </c>
      <c r="D12" s="59">
        <v>17.5</v>
      </c>
      <c r="E12" s="73">
        <f t="shared" si="1"/>
        <v>17.5</v>
      </c>
      <c r="F12" s="57">
        <v>17</v>
      </c>
      <c r="G12" s="58">
        <f t="shared" si="2"/>
        <v>20</v>
      </c>
      <c r="H12" s="72">
        <f>Hws!J12*1.05</f>
        <v>3.6933750000000001</v>
      </c>
      <c r="I12" s="1">
        <v>15</v>
      </c>
      <c r="J12" s="58">
        <f t="shared" si="3"/>
        <v>1</v>
      </c>
      <c r="K12" s="1">
        <f>8+3+0.2+1.5</f>
        <v>12.7</v>
      </c>
      <c r="L12" s="72">
        <f t="shared" si="4"/>
        <v>0.90714285714285714</v>
      </c>
      <c r="M12" s="1">
        <f t="shared" si="5"/>
        <v>20.800517857142857</v>
      </c>
      <c r="N12" s="1">
        <f t="shared" si="6"/>
        <v>21.000517857142857</v>
      </c>
      <c r="O12" s="58">
        <v>20</v>
      </c>
    </row>
    <row r="13" spans="1:16" x14ac:dyDescent="0.45">
      <c r="A13" s="59">
        <v>93108275</v>
      </c>
      <c r="B13" s="1">
        <v>15.5</v>
      </c>
      <c r="C13" s="2">
        <f t="shared" si="0"/>
        <v>15.5</v>
      </c>
      <c r="D13" s="59">
        <v>16.5</v>
      </c>
      <c r="E13" s="73">
        <f t="shared" si="1"/>
        <v>16.5</v>
      </c>
      <c r="F13" s="57">
        <v>8</v>
      </c>
      <c r="G13" s="58">
        <f t="shared" si="2"/>
        <v>11</v>
      </c>
      <c r="H13" s="72">
        <f>Hws!J13*1.05</f>
        <v>2.7221250000000001</v>
      </c>
      <c r="I13" s="1">
        <v>14</v>
      </c>
      <c r="J13" s="58">
        <f t="shared" si="3"/>
        <v>0.93333333333333335</v>
      </c>
      <c r="K13" s="1">
        <f>8+3+0.2+1.5</f>
        <v>12.7</v>
      </c>
      <c r="L13" s="72">
        <f t="shared" si="4"/>
        <v>0.90714285714285714</v>
      </c>
      <c r="M13" s="1">
        <f t="shared" si="5"/>
        <v>15.362601190476191</v>
      </c>
      <c r="N13" s="1">
        <f t="shared" si="6"/>
        <v>15.56260119047619</v>
      </c>
      <c r="O13" s="58">
        <f t="shared" si="7"/>
        <v>15.6</v>
      </c>
    </row>
    <row r="14" spans="1:16" x14ac:dyDescent="0.45">
      <c r="A14" s="59">
        <v>93108297</v>
      </c>
      <c r="B14" s="1">
        <v>16</v>
      </c>
      <c r="C14" s="2">
        <f t="shared" si="0"/>
        <v>16</v>
      </c>
      <c r="D14" s="59">
        <v>17.5</v>
      </c>
      <c r="E14" s="73">
        <f t="shared" si="1"/>
        <v>17.5</v>
      </c>
      <c r="F14" s="57">
        <v>7.5</v>
      </c>
      <c r="G14" s="58">
        <f t="shared" si="2"/>
        <v>10.5</v>
      </c>
      <c r="H14" s="72">
        <f>Hws!J14*1.05</f>
        <v>3.3810000000000002</v>
      </c>
      <c r="I14" s="1">
        <v>12</v>
      </c>
      <c r="J14" s="58">
        <f t="shared" si="3"/>
        <v>0.8</v>
      </c>
      <c r="K14" s="1">
        <f>10+3+0.2+1.5</f>
        <v>14.7</v>
      </c>
      <c r="L14" s="72">
        <f t="shared" si="4"/>
        <v>1.05</v>
      </c>
      <c r="M14" s="1">
        <f t="shared" si="5"/>
        <v>16.131</v>
      </c>
      <c r="N14" s="1">
        <f t="shared" si="6"/>
        <v>16.331</v>
      </c>
      <c r="O14" s="58">
        <f t="shared" si="7"/>
        <v>16.3</v>
      </c>
    </row>
    <row r="15" spans="1:16" x14ac:dyDescent="0.45">
      <c r="A15" s="59">
        <v>93108412</v>
      </c>
      <c r="B15" s="2">
        <v>9.5</v>
      </c>
      <c r="C15" s="2">
        <f t="shared" si="0"/>
        <v>9.5</v>
      </c>
      <c r="D15" s="59">
        <v>6</v>
      </c>
      <c r="E15" s="73">
        <f t="shared" si="1"/>
        <v>6</v>
      </c>
      <c r="F15" s="57">
        <v>9</v>
      </c>
      <c r="G15" s="58">
        <f t="shared" si="2"/>
        <v>12</v>
      </c>
      <c r="H15" s="72">
        <f>Hws!J15*1.05</f>
        <v>0.78225</v>
      </c>
      <c r="I15" s="1">
        <v>7</v>
      </c>
      <c r="J15" s="58">
        <f t="shared" si="3"/>
        <v>0.46666666666666667</v>
      </c>
      <c r="K15" s="1">
        <v>0</v>
      </c>
      <c r="L15" s="72">
        <f t="shared" si="4"/>
        <v>0</v>
      </c>
      <c r="M15" s="1">
        <f t="shared" si="5"/>
        <v>9.1489166666666666</v>
      </c>
      <c r="N15" s="1">
        <f t="shared" si="6"/>
        <v>9.3489166666666659</v>
      </c>
      <c r="O15" s="58">
        <v>10</v>
      </c>
    </row>
    <row r="16" spans="1:16" x14ac:dyDescent="0.45">
      <c r="A16" s="59">
        <v>93108478</v>
      </c>
      <c r="B16" s="1">
        <v>11</v>
      </c>
      <c r="C16" s="2">
        <f t="shared" si="0"/>
        <v>11</v>
      </c>
      <c r="D16" s="59">
        <v>9.5</v>
      </c>
      <c r="E16" s="73">
        <f t="shared" si="1"/>
        <v>9.5</v>
      </c>
      <c r="F16" s="57">
        <v>8.5</v>
      </c>
      <c r="G16" s="58">
        <f t="shared" si="2"/>
        <v>11.5</v>
      </c>
      <c r="H16" s="72">
        <f>Hws!J16*1.05</f>
        <v>1.9556250000000002</v>
      </c>
      <c r="I16" s="1">
        <v>11</v>
      </c>
      <c r="J16" s="58">
        <f t="shared" si="3"/>
        <v>0.73333333333333328</v>
      </c>
      <c r="K16" s="1">
        <f>4+2</f>
        <v>6</v>
      </c>
      <c r="L16" s="72">
        <f t="shared" si="4"/>
        <v>0.42857142857142855</v>
      </c>
      <c r="M16" s="1">
        <f t="shared" si="5"/>
        <v>11.81752976190476</v>
      </c>
      <c r="N16" s="1">
        <f t="shared" si="6"/>
        <v>12.017529761904759</v>
      </c>
      <c r="O16" s="58">
        <f t="shared" si="7"/>
        <v>12</v>
      </c>
    </row>
    <row r="17" spans="1:15" x14ac:dyDescent="0.45">
      <c r="A17" s="59">
        <v>93108529</v>
      </c>
      <c r="B17" s="1">
        <v>12.5</v>
      </c>
      <c r="C17" s="2">
        <f t="shared" si="0"/>
        <v>12.5</v>
      </c>
      <c r="D17" s="59">
        <v>14.5</v>
      </c>
      <c r="E17" s="73">
        <f t="shared" si="1"/>
        <v>14.5</v>
      </c>
      <c r="F17" s="57">
        <v>6.5</v>
      </c>
      <c r="G17" s="58">
        <f t="shared" si="2"/>
        <v>9.5</v>
      </c>
      <c r="H17" s="72">
        <f>Hws!J17*1.05</f>
        <v>0.29924999999999996</v>
      </c>
      <c r="I17" s="1">
        <v>4</v>
      </c>
      <c r="J17" s="58">
        <f t="shared" si="3"/>
        <v>0.26666666666666666</v>
      </c>
      <c r="K17" s="1">
        <v>0</v>
      </c>
      <c r="L17" s="72">
        <f t="shared" si="4"/>
        <v>0</v>
      </c>
      <c r="M17" s="1">
        <f t="shared" si="5"/>
        <v>9.7659166666666675</v>
      </c>
      <c r="N17" s="1">
        <f t="shared" si="6"/>
        <v>9.9659166666666668</v>
      </c>
      <c r="O17" s="58">
        <v>10</v>
      </c>
    </row>
    <row r="18" spans="1:15" x14ac:dyDescent="0.45">
      <c r="A18" s="59">
        <v>94107718</v>
      </c>
      <c r="B18" s="1">
        <v>16</v>
      </c>
      <c r="C18" s="2">
        <f t="shared" si="0"/>
        <v>16</v>
      </c>
      <c r="D18" s="59">
        <v>20</v>
      </c>
      <c r="E18" s="73">
        <f t="shared" si="1"/>
        <v>20</v>
      </c>
      <c r="F18" s="57">
        <v>16.5</v>
      </c>
      <c r="G18" s="58">
        <f t="shared" si="2"/>
        <v>19.5</v>
      </c>
      <c r="H18" s="72">
        <f>Hws!J18*1.05</f>
        <v>4.0031249999999998</v>
      </c>
      <c r="I18" s="1">
        <v>12</v>
      </c>
      <c r="J18" s="58">
        <f t="shared" si="3"/>
        <v>0.8</v>
      </c>
      <c r="K18" s="1">
        <f>7+2+0.1+1.5</f>
        <v>10.6</v>
      </c>
      <c r="L18" s="72">
        <f t="shared" si="4"/>
        <v>0.75714285714285712</v>
      </c>
      <c r="M18" s="1">
        <f t="shared" si="5"/>
        <v>20.560267857142858</v>
      </c>
      <c r="N18" s="1">
        <f t="shared" si="6"/>
        <v>20.760267857142857</v>
      </c>
      <c r="O18" s="58">
        <v>20</v>
      </c>
    </row>
    <row r="19" spans="1:15" x14ac:dyDescent="0.45">
      <c r="A19" s="59">
        <v>94107729</v>
      </c>
      <c r="B19" s="1">
        <v>11.5</v>
      </c>
      <c r="C19" s="2">
        <f t="shared" si="0"/>
        <v>11.5</v>
      </c>
      <c r="D19" s="59">
        <v>13.5</v>
      </c>
      <c r="E19" s="73">
        <f t="shared" si="1"/>
        <v>13.5</v>
      </c>
      <c r="F19" s="57">
        <v>7</v>
      </c>
      <c r="G19" s="58">
        <f t="shared" si="2"/>
        <v>10</v>
      </c>
      <c r="H19" s="72">
        <f>Hws!J19*1.05</f>
        <v>2.7326250000000001</v>
      </c>
      <c r="I19" s="1">
        <v>9</v>
      </c>
      <c r="J19" s="58">
        <f t="shared" si="3"/>
        <v>0.6</v>
      </c>
      <c r="K19" s="1">
        <f>8+2.9+0.1+1.5</f>
        <v>12.5</v>
      </c>
      <c r="L19" s="72">
        <f t="shared" si="4"/>
        <v>0.8928571428571429</v>
      </c>
      <c r="M19" s="1">
        <f t="shared" si="5"/>
        <v>13.225482142857143</v>
      </c>
      <c r="N19" s="1">
        <f t="shared" si="6"/>
        <v>13.425482142857142</v>
      </c>
      <c r="O19" s="58">
        <f t="shared" si="7"/>
        <v>13.4</v>
      </c>
    </row>
    <row r="20" spans="1:15" x14ac:dyDescent="0.45">
      <c r="A20" s="59">
        <v>94107742</v>
      </c>
      <c r="B20" s="1">
        <v>14.5</v>
      </c>
      <c r="C20" s="2">
        <f t="shared" si="0"/>
        <v>14.5</v>
      </c>
      <c r="D20" s="59">
        <v>17</v>
      </c>
      <c r="E20" s="73">
        <f t="shared" si="1"/>
        <v>17</v>
      </c>
      <c r="F20" s="57">
        <v>14</v>
      </c>
      <c r="G20" s="58">
        <f t="shared" si="2"/>
        <v>17</v>
      </c>
      <c r="H20" s="72">
        <f>Hws!J20*1.05</f>
        <v>3.0686249999999999</v>
      </c>
      <c r="I20" s="1">
        <v>12</v>
      </c>
      <c r="J20" s="58">
        <f t="shared" si="3"/>
        <v>0.8</v>
      </c>
      <c r="K20" s="1">
        <f>10+3+0.1+1.5</f>
        <v>14.6</v>
      </c>
      <c r="L20" s="72">
        <f t="shared" si="4"/>
        <v>1.0428571428571429</v>
      </c>
      <c r="M20" s="1">
        <f t="shared" si="5"/>
        <v>18.011482142857144</v>
      </c>
      <c r="N20" s="1">
        <f t="shared" si="6"/>
        <v>18.211482142857143</v>
      </c>
      <c r="O20" s="58">
        <f t="shared" si="7"/>
        <v>18.2</v>
      </c>
    </row>
    <row r="21" spans="1:15" x14ac:dyDescent="0.45">
      <c r="A21" s="59">
        <v>94107764</v>
      </c>
      <c r="B21" s="1">
        <v>18.5</v>
      </c>
      <c r="C21" s="2">
        <f t="shared" si="0"/>
        <v>18.5</v>
      </c>
      <c r="D21" s="59">
        <v>18</v>
      </c>
      <c r="E21" s="73">
        <f t="shared" si="1"/>
        <v>18</v>
      </c>
      <c r="F21" s="57">
        <v>14.5</v>
      </c>
      <c r="G21" s="58">
        <f t="shared" si="2"/>
        <v>17.5</v>
      </c>
      <c r="H21" s="72">
        <f>Hws!J21*1.05</f>
        <v>3.9558750000000003</v>
      </c>
      <c r="I21" s="1">
        <v>15</v>
      </c>
      <c r="J21" s="58">
        <f t="shared" si="3"/>
        <v>1</v>
      </c>
      <c r="K21" s="1">
        <f>11+3+0.1+1.5</f>
        <v>15.6</v>
      </c>
      <c r="L21" s="72">
        <f t="shared" si="4"/>
        <v>1.1142857142857143</v>
      </c>
      <c r="M21" s="1">
        <f t="shared" si="5"/>
        <v>20.370160714285714</v>
      </c>
      <c r="N21" s="1">
        <f t="shared" si="6"/>
        <v>20.570160714285713</v>
      </c>
      <c r="O21" s="58">
        <v>20</v>
      </c>
    </row>
    <row r="22" spans="1:15" x14ac:dyDescent="0.45">
      <c r="A22" s="59">
        <v>94107804</v>
      </c>
      <c r="B22" s="1">
        <v>14.5</v>
      </c>
      <c r="C22" s="2">
        <f t="shared" si="0"/>
        <v>14.5</v>
      </c>
      <c r="D22" s="59">
        <v>7</v>
      </c>
      <c r="E22" s="73">
        <f t="shared" si="1"/>
        <v>7</v>
      </c>
      <c r="F22" s="57">
        <v>14</v>
      </c>
      <c r="G22" s="58">
        <f t="shared" si="2"/>
        <v>17</v>
      </c>
      <c r="H22" s="72">
        <f>Hws!J22*1.05</f>
        <v>0.43049999999999999</v>
      </c>
      <c r="I22" s="1">
        <v>8</v>
      </c>
      <c r="J22" s="58">
        <f t="shared" si="3"/>
        <v>0.53333333333333333</v>
      </c>
      <c r="K22" s="1">
        <v>5</v>
      </c>
      <c r="L22" s="72">
        <f t="shared" si="4"/>
        <v>0.35714285714285715</v>
      </c>
      <c r="M22" s="1">
        <f t="shared" si="5"/>
        <v>12.420976190476191</v>
      </c>
      <c r="N22" s="1">
        <f t="shared" si="6"/>
        <v>12.62097619047619</v>
      </c>
      <c r="O22" s="58">
        <f t="shared" si="7"/>
        <v>12.6</v>
      </c>
    </row>
    <row r="23" spans="1:15" x14ac:dyDescent="0.45">
      <c r="A23" s="59">
        <v>94107826</v>
      </c>
      <c r="B23" s="1">
        <v>15</v>
      </c>
      <c r="C23" s="2">
        <f t="shared" si="0"/>
        <v>15</v>
      </c>
      <c r="D23" s="59">
        <v>16</v>
      </c>
      <c r="E23" s="73">
        <f t="shared" si="1"/>
        <v>16</v>
      </c>
      <c r="F23" s="57">
        <v>8</v>
      </c>
      <c r="G23" s="58">
        <f t="shared" si="2"/>
        <v>11</v>
      </c>
      <c r="H23" s="72">
        <f>Hws!J23*1.05</f>
        <v>1.1996250000000002</v>
      </c>
      <c r="I23" s="1">
        <v>8</v>
      </c>
      <c r="J23" s="58">
        <f t="shared" si="3"/>
        <v>0.53333333333333333</v>
      </c>
      <c r="K23" s="1">
        <f>8+2.9</f>
        <v>10.9</v>
      </c>
      <c r="L23" s="72">
        <f t="shared" si="4"/>
        <v>0.77857142857142858</v>
      </c>
      <c r="M23" s="1">
        <f t="shared" si="5"/>
        <v>13.111529761904764</v>
      </c>
      <c r="N23" s="1">
        <f t="shared" si="6"/>
        <v>13.311529761904763</v>
      </c>
      <c r="O23" s="58">
        <f t="shared" si="7"/>
        <v>13.3</v>
      </c>
    </row>
    <row r="24" spans="1:15" x14ac:dyDescent="0.45">
      <c r="A24" s="59">
        <v>94107837</v>
      </c>
      <c r="B24" s="1">
        <v>8.5</v>
      </c>
      <c r="C24" s="2">
        <f t="shared" si="0"/>
        <v>8.5</v>
      </c>
      <c r="D24" s="59">
        <v>9</v>
      </c>
      <c r="E24" s="73">
        <f t="shared" si="1"/>
        <v>9</v>
      </c>
      <c r="F24" s="57">
        <v>6.5</v>
      </c>
      <c r="G24" s="58">
        <f t="shared" si="2"/>
        <v>9.5</v>
      </c>
      <c r="H24" s="72">
        <f>Hws!J24*1.05</f>
        <v>2.8796250000000003</v>
      </c>
      <c r="I24" s="1">
        <v>12</v>
      </c>
      <c r="J24" s="58">
        <f t="shared" si="3"/>
        <v>0.8</v>
      </c>
      <c r="K24" s="1">
        <f>3+2</f>
        <v>5</v>
      </c>
      <c r="L24" s="72">
        <f t="shared" si="4"/>
        <v>0.35714285714285715</v>
      </c>
      <c r="M24" s="1">
        <f t="shared" si="5"/>
        <v>11.336767857142858</v>
      </c>
      <c r="N24" s="1">
        <f t="shared" si="6"/>
        <v>11.536767857142857</v>
      </c>
      <c r="O24" s="58">
        <f t="shared" si="7"/>
        <v>11.5</v>
      </c>
    </row>
    <row r="25" spans="1:15" x14ac:dyDescent="0.45">
      <c r="A25" s="59">
        <v>94107848</v>
      </c>
      <c r="B25" s="1">
        <v>15</v>
      </c>
      <c r="C25" s="2">
        <f t="shared" si="0"/>
        <v>15</v>
      </c>
      <c r="D25" s="59">
        <v>13.5</v>
      </c>
      <c r="E25" s="73">
        <f t="shared" si="1"/>
        <v>13.5</v>
      </c>
      <c r="F25" s="57">
        <v>14</v>
      </c>
      <c r="G25" s="58">
        <f t="shared" si="2"/>
        <v>17</v>
      </c>
      <c r="H25" s="72">
        <f>Hws!J25*1.05</f>
        <v>3.4728750000000002</v>
      </c>
      <c r="I25" s="1">
        <v>12</v>
      </c>
      <c r="J25" s="58">
        <f t="shared" si="3"/>
        <v>0.8</v>
      </c>
      <c r="K25" s="1">
        <f>9+2.9+1.5</f>
        <v>13.4</v>
      </c>
      <c r="L25" s="72">
        <f t="shared" si="4"/>
        <v>0.95714285714285718</v>
      </c>
      <c r="M25" s="1">
        <f t="shared" si="5"/>
        <v>17.730017857142855</v>
      </c>
      <c r="N25" s="1">
        <f t="shared" si="6"/>
        <v>17.930017857142854</v>
      </c>
      <c r="O25" s="58">
        <f t="shared" si="7"/>
        <v>17.899999999999999</v>
      </c>
    </row>
    <row r="26" spans="1:15" x14ac:dyDescent="0.45">
      <c r="A26" s="59">
        <v>94107912</v>
      </c>
      <c r="B26" s="1">
        <v>13.5</v>
      </c>
      <c r="C26" s="2">
        <f t="shared" si="0"/>
        <v>13.5</v>
      </c>
      <c r="D26" s="59">
        <v>16</v>
      </c>
      <c r="E26" s="73">
        <f t="shared" si="1"/>
        <v>16</v>
      </c>
      <c r="F26" s="57">
        <v>7.5</v>
      </c>
      <c r="G26" s="58">
        <f t="shared" si="2"/>
        <v>10.5</v>
      </c>
      <c r="H26" s="72">
        <f>Hws!J26*1.05</f>
        <v>3.0449999999999999</v>
      </c>
      <c r="I26" s="1">
        <v>14</v>
      </c>
      <c r="J26" s="58">
        <f t="shared" si="3"/>
        <v>0.93333333333333335</v>
      </c>
      <c r="K26" s="1">
        <f>10+3+0.1+1.5</f>
        <v>14.6</v>
      </c>
      <c r="L26" s="72">
        <f t="shared" si="4"/>
        <v>1.0428571428571429</v>
      </c>
      <c r="M26" s="1">
        <f t="shared" si="5"/>
        <v>15.121190476190478</v>
      </c>
      <c r="N26" s="1">
        <f t="shared" si="6"/>
        <v>15.321190476190477</v>
      </c>
      <c r="O26" s="58">
        <f t="shared" si="7"/>
        <v>15.3</v>
      </c>
    </row>
    <row r="27" spans="1:15" x14ac:dyDescent="0.45">
      <c r="A27" s="59">
        <v>94108017</v>
      </c>
      <c r="B27" s="1">
        <v>17.5</v>
      </c>
      <c r="C27" s="2">
        <f t="shared" si="0"/>
        <v>17.5</v>
      </c>
      <c r="D27" s="59">
        <v>15</v>
      </c>
      <c r="E27" s="73">
        <f t="shared" si="1"/>
        <v>15</v>
      </c>
      <c r="F27" s="57">
        <v>8.5</v>
      </c>
      <c r="G27" s="58">
        <f t="shared" si="2"/>
        <v>11.5</v>
      </c>
      <c r="H27" s="72">
        <f>Hws!J27*1.05</f>
        <v>2.3414999999999999</v>
      </c>
      <c r="I27" s="1">
        <v>13</v>
      </c>
      <c r="J27" s="58">
        <f t="shared" si="3"/>
        <v>0.8666666666666667</v>
      </c>
      <c r="K27" s="1">
        <f>11+2.9+0.2+1.5</f>
        <v>15.6</v>
      </c>
      <c r="L27" s="72">
        <f t="shared" si="4"/>
        <v>1.1142857142857143</v>
      </c>
      <c r="M27" s="1">
        <f t="shared" si="5"/>
        <v>15.422452380952381</v>
      </c>
      <c r="N27" s="1">
        <f t="shared" si="6"/>
        <v>15.62245238095238</v>
      </c>
      <c r="O27" s="58">
        <f t="shared" si="7"/>
        <v>15.6</v>
      </c>
    </row>
    <row r="28" spans="1:15" x14ac:dyDescent="0.45">
      <c r="A28" s="59">
        <v>94108096</v>
      </c>
      <c r="B28" s="1">
        <v>14.5</v>
      </c>
      <c r="C28" s="2">
        <f t="shared" si="0"/>
        <v>14.5</v>
      </c>
      <c r="D28" s="59">
        <v>16</v>
      </c>
      <c r="E28" s="73">
        <f t="shared" si="1"/>
        <v>16</v>
      </c>
      <c r="F28" s="57">
        <v>12</v>
      </c>
      <c r="G28" s="58">
        <f t="shared" si="2"/>
        <v>15</v>
      </c>
      <c r="H28" s="72">
        <f>Hws!J28*1.05</f>
        <v>3.2523750000000002</v>
      </c>
      <c r="I28" s="1">
        <v>15</v>
      </c>
      <c r="J28" s="58">
        <f t="shared" si="3"/>
        <v>1</v>
      </c>
      <c r="K28" s="1">
        <f>11+2.9+0.1</f>
        <v>14</v>
      </c>
      <c r="L28" s="72">
        <f t="shared" si="4"/>
        <v>1</v>
      </c>
      <c r="M28" s="1">
        <f t="shared" si="5"/>
        <v>17.352375000000002</v>
      </c>
      <c r="N28" s="1">
        <f t="shared" si="6"/>
        <v>17.552375000000001</v>
      </c>
      <c r="O28" s="58">
        <f t="shared" si="7"/>
        <v>17.600000000000001</v>
      </c>
    </row>
    <row r="29" spans="1:15" x14ac:dyDescent="0.45">
      <c r="A29" s="59">
        <v>94108103</v>
      </c>
      <c r="B29" s="1">
        <v>16.5</v>
      </c>
      <c r="C29" s="2">
        <f t="shared" si="0"/>
        <v>16.5</v>
      </c>
      <c r="D29" s="59">
        <v>15.5</v>
      </c>
      <c r="E29" s="73">
        <f t="shared" si="1"/>
        <v>15.5</v>
      </c>
      <c r="F29" s="57">
        <v>15</v>
      </c>
      <c r="G29" s="58">
        <f t="shared" si="2"/>
        <v>18</v>
      </c>
      <c r="H29" s="72">
        <f>Hws!J29*1.05</f>
        <v>3.1211250000000001</v>
      </c>
      <c r="I29" s="1">
        <v>14</v>
      </c>
      <c r="J29" s="58">
        <f t="shared" si="3"/>
        <v>0.93333333333333335</v>
      </c>
      <c r="K29" s="1">
        <f>8+2+0.2+1.5</f>
        <v>11.7</v>
      </c>
      <c r="L29" s="72">
        <f t="shared" si="4"/>
        <v>0.83571428571428563</v>
      </c>
      <c r="M29" s="1">
        <f t="shared" si="5"/>
        <v>18.49017261904762</v>
      </c>
      <c r="N29" s="1">
        <f t="shared" si="6"/>
        <v>18.690172619047619</v>
      </c>
      <c r="O29" s="58">
        <f t="shared" si="7"/>
        <v>18.7</v>
      </c>
    </row>
    <row r="30" spans="1:15" x14ac:dyDescent="0.45">
      <c r="A30" s="59">
        <v>94108147</v>
      </c>
      <c r="B30" s="1">
        <v>10.5</v>
      </c>
      <c r="C30" s="2">
        <f t="shared" si="0"/>
        <v>10.5</v>
      </c>
      <c r="D30" s="59">
        <v>17.5</v>
      </c>
      <c r="E30" s="73">
        <f t="shared" si="1"/>
        <v>17.5</v>
      </c>
      <c r="F30" s="57">
        <v>11.5</v>
      </c>
      <c r="G30" s="58">
        <f t="shared" si="2"/>
        <v>14.5</v>
      </c>
      <c r="H30" s="72">
        <f>Hws!J30*1.05</f>
        <v>3.4702500000000005</v>
      </c>
      <c r="I30" s="1">
        <v>15</v>
      </c>
      <c r="J30" s="58">
        <f t="shared" si="3"/>
        <v>1</v>
      </c>
      <c r="K30" s="1">
        <f>8+3+0.1+1.5</f>
        <v>12.6</v>
      </c>
      <c r="L30" s="72">
        <f t="shared" si="4"/>
        <v>0.9</v>
      </c>
      <c r="M30" s="1">
        <f t="shared" si="5"/>
        <v>16.770249999999997</v>
      </c>
      <c r="N30" s="1">
        <f t="shared" si="6"/>
        <v>16.970249999999997</v>
      </c>
      <c r="O30" s="58">
        <f t="shared" si="7"/>
        <v>17</v>
      </c>
    </row>
    <row r="31" spans="1:15" x14ac:dyDescent="0.45">
      <c r="A31" s="59">
        <v>94108299</v>
      </c>
      <c r="B31" s="1">
        <v>18</v>
      </c>
      <c r="C31" s="2">
        <f t="shared" si="0"/>
        <v>18</v>
      </c>
      <c r="D31" s="59">
        <v>13</v>
      </c>
      <c r="E31" s="73">
        <f t="shared" si="1"/>
        <v>13</v>
      </c>
      <c r="F31" s="57">
        <v>8.5</v>
      </c>
      <c r="G31" s="58">
        <f t="shared" si="2"/>
        <v>11.5</v>
      </c>
      <c r="H31" s="72">
        <f>Hws!J31*1.05</f>
        <v>0.984375</v>
      </c>
      <c r="I31" s="1">
        <v>12</v>
      </c>
      <c r="J31" s="58">
        <f t="shared" si="3"/>
        <v>0.8</v>
      </c>
      <c r="K31" s="1">
        <f>11+2.9+0.1</f>
        <v>14</v>
      </c>
      <c r="L31" s="72">
        <f t="shared" si="4"/>
        <v>1</v>
      </c>
      <c r="M31" s="1">
        <f t="shared" si="5"/>
        <v>13.584375000000001</v>
      </c>
      <c r="N31" s="1">
        <f t="shared" si="6"/>
        <v>13.784375000000001</v>
      </c>
      <c r="O31" s="58">
        <f t="shared" si="7"/>
        <v>13.8</v>
      </c>
    </row>
    <row r="32" spans="1:15" x14ac:dyDescent="0.45">
      <c r="A32" s="59">
        <v>94108328</v>
      </c>
      <c r="B32" s="1">
        <v>19.5</v>
      </c>
      <c r="C32" s="2">
        <f t="shared" si="0"/>
        <v>19.5</v>
      </c>
      <c r="D32" s="59">
        <v>18.5</v>
      </c>
      <c r="E32" s="73">
        <f t="shared" si="1"/>
        <v>18.5</v>
      </c>
      <c r="F32" s="57">
        <v>14.5</v>
      </c>
      <c r="G32" s="58">
        <f t="shared" si="2"/>
        <v>17.5</v>
      </c>
      <c r="H32" s="72">
        <f>Hws!J32*1.05</f>
        <v>3.37575</v>
      </c>
      <c r="I32" s="1">
        <v>12</v>
      </c>
      <c r="J32" s="58">
        <f t="shared" si="3"/>
        <v>0.8</v>
      </c>
      <c r="K32" s="1">
        <f>10+2.9+0.1+1.5</f>
        <v>14.5</v>
      </c>
      <c r="L32" s="72">
        <f t="shared" si="4"/>
        <v>1.0357142857142858</v>
      </c>
      <c r="M32" s="1">
        <f t="shared" si="5"/>
        <v>19.811464285714283</v>
      </c>
      <c r="N32" s="1">
        <f t="shared" si="6"/>
        <v>20.011464285714283</v>
      </c>
      <c r="O32" s="58">
        <f t="shared" si="7"/>
        <v>20</v>
      </c>
    </row>
    <row r="33" spans="1:15" x14ac:dyDescent="0.45">
      <c r="A33" s="59">
        <v>94108339</v>
      </c>
      <c r="B33" s="1">
        <v>16.5</v>
      </c>
      <c r="C33" s="2">
        <f t="shared" si="0"/>
        <v>16.5</v>
      </c>
      <c r="D33" s="59">
        <v>16.5</v>
      </c>
      <c r="E33" s="73">
        <f t="shared" si="1"/>
        <v>16.5</v>
      </c>
      <c r="F33" s="57">
        <v>6.5</v>
      </c>
      <c r="G33" s="58">
        <f t="shared" si="2"/>
        <v>9.5</v>
      </c>
      <c r="H33" s="72">
        <f>Hws!J33*1.05</f>
        <v>3.0528750000000002</v>
      </c>
      <c r="I33" s="1">
        <v>12</v>
      </c>
      <c r="J33" s="58">
        <f t="shared" si="3"/>
        <v>0.8</v>
      </c>
      <c r="K33" s="1">
        <f>6+2+0.2+1.5</f>
        <v>9.6999999999999993</v>
      </c>
      <c r="L33" s="72">
        <f t="shared" si="4"/>
        <v>0.69285714285714284</v>
      </c>
      <c r="M33" s="1">
        <f t="shared" si="5"/>
        <v>14.945732142857143</v>
      </c>
      <c r="N33" s="1">
        <f t="shared" si="6"/>
        <v>15.145732142857142</v>
      </c>
      <c r="O33" s="58">
        <f t="shared" si="7"/>
        <v>15.1</v>
      </c>
    </row>
    <row r="34" spans="1:15" x14ac:dyDescent="0.45">
      <c r="A34" s="59">
        <v>94108341</v>
      </c>
      <c r="B34" s="1">
        <v>9</v>
      </c>
      <c r="C34" s="2">
        <f t="shared" si="0"/>
        <v>9</v>
      </c>
      <c r="D34" s="59">
        <v>13</v>
      </c>
      <c r="E34" s="73">
        <f t="shared" si="1"/>
        <v>13</v>
      </c>
      <c r="F34" s="57">
        <v>8.5</v>
      </c>
      <c r="G34" s="58">
        <f t="shared" si="2"/>
        <v>11.5</v>
      </c>
      <c r="H34" s="72">
        <f>Hws!J34*1.05</f>
        <v>3.0581250000000004</v>
      </c>
      <c r="I34" s="1">
        <v>15</v>
      </c>
      <c r="J34" s="58">
        <f t="shared" si="3"/>
        <v>1</v>
      </c>
      <c r="K34" s="1">
        <f>8+3+0.1</f>
        <v>11.1</v>
      </c>
      <c r="L34" s="72">
        <f t="shared" si="4"/>
        <v>0.79285714285714282</v>
      </c>
      <c r="M34" s="1">
        <f t="shared" si="5"/>
        <v>13.850982142857143</v>
      </c>
      <c r="N34" s="1">
        <f t="shared" si="6"/>
        <v>14.050982142857142</v>
      </c>
      <c r="O34" s="58">
        <f t="shared" si="7"/>
        <v>14.1</v>
      </c>
    </row>
    <row r="35" spans="1:15" x14ac:dyDescent="0.45">
      <c r="A35" s="59">
        <v>94108469</v>
      </c>
      <c r="B35" s="1">
        <v>17.5</v>
      </c>
      <c r="C35" s="2">
        <f t="shared" si="0"/>
        <v>17.5</v>
      </c>
      <c r="D35" s="59">
        <v>16.5</v>
      </c>
      <c r="E35" s="73">
        <f t="shared" si="1"/>
        <v>16.5</v>
      </c>
      <c r="F35" s="57">
        <v>12.5</v>
      </c>
      <c r="G35" s="58">
        <f t="shared" si="2"/>
        <v>15.5</v>
      </c>
      <c r="H35" s="72">
        <f>Hws!J35*1.05</f>
        <v>3.7117500000000003</v>
      </c>
      <c r="I35" s="1">
        <v>12</v>
      </c>
      <c r="J35" s="58">
        <f t="shared" si="3"/>
        <v>0.8</v>
      </c>
      <c r="K35" s="1">
        <f>10+2.9+0.1+1.5</f>
        <v>14.5</v>
      </c>
      <c r="L35" s="72">
        <f t="shared" si="4"/>
        <v>1.0357142857142858</v>
      </c>
      <c r="M35" s="1">
        <f t="shared" si="5"/>
        <v>18.547464285714288</v>
      </c>
      <c r="N35" s="1">
        <f t="shared" si="6"/>
        <v>18.747464285714287</v>
      </c>
      <c r="O35" s="58">
        <f t="shared" si="7"/>
        <v>18.7</v>
      </c>
    </row>
    <row r="36" spans="1:15" x14ac:dyDescent="0.45">
      <c r="A36" s="59">
        <v>94110052</v>
      </c>
      <c r="B36" s="1">
        <v>18</v>
      </c>
      <c r="C36" s="2">
        <f t="shared" si="0"/>
        <v>18</v>
      </c>
      <c r="D36" s="59">
        <v>18</v>
      </c>
      <c r="E36" s="73">
        <f t="shared" si="1"/>
        <v>18</v>
      </c>
      <c r="F36" s="57">
        <v>15</v>
      </c>
      <c r="G36" s="58">
        <f t="shared" si="2"/>
        <v>18</v>
      </c>
      <c r="H36" s="72">
        <f>Hws!J36*1.05</f>
        <v>3.5227500000000003</v>
      </c>
      <c r="I36" s="1">
        <v>15</v>
      </c>
      <c r="J36" s="58">
        <f t="shared" si="3"/>
        <v>1</v>
      </c>
      <c r="K36" s="1">
        <f>11+3+0.2+1.5</f>
        <v>15.7</v>
      </c>
      <c r="L36" s="72">
        <f t="shared" si="4"/>
        <v>1.1214285714285714</v>
      </c>
      <c r="M36" s="1">
        <f t="shared" si="5"/>
        <v>20.044178571428571</v>
      </c>
      <c r="N36" s="1">
        <f t="shared" si="6"/>
        <v>20.24417857142857</v>
      </c>
      <c r="O36" s="58">
        <v>20</v>
      </c>
    </row>
    <row r="37" spans="1:15" x14ac:dyDescent="0.45">
      <c r="A37" s="59">
        <v>96011208</v>
      </c>
      <c r="B37" s="1">
        <v>8.5</v>
      </c>
      <c r="C37" s="2">
        <f t="shared" si="0"/>
        <v>8.5</v>
      </c>
      <c r="D37" s="59">
        <v>4.5</v>
      </c>
      <c r="E37" s="73">
        <f t="shared" si="1"/>
        <v>4.5</v>
      </c>
      <c r="F37" s="57">
        <v>10.5</v>
      </c>
      <c r="G37" s="58">
        <f t="shared" si="2"/>
        <v>13.5</v>
      </c>
      <c r="H37" s="72">
        <f>Hws!J37*1.05</f>
        <v>0.46200000000000002</v>
      </c>
      <c r="I37" s="1">
        <v>5</v>
      </c>
      <c r="J37" s="58">
        <f t="shared" si="3"/>
        <v>0.33333333333333331</v>
      </c>
      <c r="K37" s="1">
        <v>1.5</v>
      </c>
      <c r="L37" s="72">
        <f t="shared" si="4"/>
        <v>0.10714285714285714</v>
      </c>
      <c r="M37" s="1">
        <f t="shared" si="5"/>
        <v>8.9024761904761913</v>
      </c>
      <c r="N37" s="1">
        <f t="shared" si="6"/>
        <v>9.1024761904761906</v>
      </c>
      <c r="O37" s="58">
        <v>10</v>
      </c>
    </row>
    <row r="38" spans="1:15" ht="19.5" thickBot="1" x14ac:dyDescent="0.5">
      <c r="A38" s="59">
        <v>92108765</v>
      </c>
      <c r="B38" s="1">
        <v>13</v>
      </c>
      <c r="C38" s="2">
        <f t="shared" si="0"/>
        <v>13</v>
      </c>
      <c r="D38" s="59">
        <f>F38</f>
        <v>11.5</v>
      </c>
      <c r="E38" s="73">
        <f t="shared" si="1"/>
        <v>11.5</v>
      </c>
      <c r="F38" s="57">
        <v>11.5</v>
      </c>
      <c r="G38" s="58">
        <f t="shared" si="2"/>
        <v>14.5</v>
      </c>
      <c r="H38" s="72">
        <f>Hws!J38*1.05</f>
        <v>0.17587500000000003</v>
      </c>
      <c r="I38" s="1">
        <v>6</v>
      </c>
      <c r="J38" s="58">
        <f t="shared" si="3"/>
        <v>0.4</v>
      </c>
      <c r="K38" s="1">
        <v>5</v>
      </c>
      <c r="L38" s="72">
        <f t="shared" si="4"/>
        <v>0.35714285714285715</v>
      </c>
      <c r="M38" s="1">
        <f t="shared" si="5"/>
        <v>11.633017857142857</v>
      </c>
      <c r="N38" s="1">
        <f t="shared" si="6"/>
        <v>11.833017857142856</v>
      </c>
      <c r="O38" s="62">
        <f t="shared" si="7"/>
        <v>11.8</v>
      </c>
    </row>
    <row r="39" spans="1:15" s="6" customFormat="1" x14ac:dyDescent="0.45">
      <c r="A39" s="63" t="s">
        <v>2</v>
      </c>
      <c r="B39" s="63">
        <f>MIN(B5:B38)</f>
        <v>5.5</v>
      </c>
      <c r="C39" s="63">
        <f t="shared" ref="C39:O39" si="8">MIN(C5:C38)</f>
        <v>5.5</v>
      </c>
      <c r="D39" s="63">
        <f t="shared" si="8"/>
        <v>4.5</v>
      </c>
      <c r="E39" s="63">
        <f t="shared" si="8"/>
        <v>4.5</v>
      </c>
      <c r="F39" s="63">
        <f t="shared" si="8"/>
        <v>5</v>
      </c>
      <c r="G39" s="63">
        <f t="shared" si="8"/>
        <v>8</v>
      </c>
      <c r="H39" s="63">
        <f t="shared" si="8"/>
        <v>0</v>
      </c>
      <c r="I39" s="63">
        <f t="shared" si="8"/>
        <v>4</v>
      </c>
      <c r="J39" s="63">
        <f t="shared" si="8"/>
        <v>0.26666666666666666</v>
      </c>
      <c r="K39" s="63">
        <f t="shared" si="8"/>
        <v>0</v>
      </c>
      <c r="L39" s="63">
        <f t="shared" si="8"/>
        <v>0</v>
      </c>
      <c r="M39" s="63">
        <f t="shared" si="8"/>
        <v>6.7372916666666667</v>
      </c>
      <c r="N39" s="63">
        <f t="shared" si="8"/>
        <v>6.9372916666666669</v>
      </c>
      <c r="O39" s="63">
        <f t="shared" si="8"/>
        <v>8</v>
      </c>
    </row>
    <row r="40" spans="1:15" s="11" customFormat="1" x14ac:dyDescent="0.45">
      <c r="A40" s="64" t="s">
        <v>1</v>
      </c>
      <c r="B40" s="64">
        <f>MAX(B5:B38)</f>
        <v>19.5</v>
      </c>
      <c r="C40" s="64">
        <f t="shared" ref="C40:O40" si="9">MAX(C5:C38)</f>
        <v>19.5</v>
      </c>
      <c r="D40" s="64">
        <f t="shared" si="9"/>
        <v>20</v>
      </c>
      <c r="E40" s="64">
        <f t="shared" si="9"/>
        <v>20</v>
      </c>
      <c r="F40" s="64">
        <f t="shared" si="9"/>
        <v>17</v>
      </c>
      <c r="G40" s="64">
        <f t="shared" si="9"/>
        <v>20</v>
      </c>
      <c r="H40" s="64">
        <f t="shared" si="9"/>
        <v>4.0031249999999998</v>
      </c>
      <c r="I40" s="64">
        <f t="shared" si="9"/>
        <v>15</v>
      </c>
      <c r="J40" s="64">
        <f t="shared" si="9"/>
        <v>1</v>
      </c>
      <c r="K40" s="64">
        <f t="shared" si="9"/>
        <v>15.7</v>
      </c>
      <c r="L40" s="64">
        <f t="shared" si="9"/>
        <v>1.1214285714285714</v>
      </c>
      <c r="M40" s="64">
        <f t="shared" si="9"/>
        <v>20.800517857142857</v>
      </c>
      <c r="N40" s="64">
        <f t="shared" si="9"/>
        <v>21.000517857142857</v>
      </c>
      <c r="O40" s="64">
        <f t="shared" si="9"/>
        <v>20</v>
      </c>
    </row>
    <row r="41" spans="1:15" s="10" customFormat="1" ht="19.5" thickBot="1" x14ac:dyDescent="0.5">
      <c r="A41" s="65" t="s">
        <v>3</v>
      </c>
      <c r="B41" s="65">
        <f>AVERAGE(B5:B38)</f>
        <v>13.735294117647058</v>
      </c>
      <c r="C41" s="65">
        <f t="shared" ref="C41:O41" si="10">AVERAGE(C5:C38)</f>
        <v>13.735294117647058</v>
      </c>
      <c r="D41" s="65">
        <f t="shared" si="10"/>
        <v>13.426470588235293</v>
      </c>
      <c r="E41" s="65">
        <f t="shared" si="10"/>
        <v>13.426470588235293</v>
      </c>
      <c r="F41" s="65">
        <f t="shared" si="10"/>
        <v>10.529411764705882</v>
      </c>
      <c r="G41" s="65">
        <f t="shared" si="10"/>
        <v>13.529411764705882</v>
      </c>
      <c r="H41" s="65">
        <f t="shared" si="10"/>
        <v>2.2192213235294123</v>
      </c>
      <c r="I41" s="65">
        <f t="shared" si="10"/>
        <v>11.205882352941176</v>
      </c>
      <c r="J41" s="65">
        <f t="shared" si="10"/>
        <v>0.74705882352941189</v>
      </c>
      <c r="K41" s="65">
        <f t="shared" si="10"/>
        <v>10.258823529411766</v>
      </c>
      <c r="L41" s="65">
        <f t="shared" si="10"/>
        <v>0.73277310924369754</v>
      </c>
      <c r="M41" s="65">
        <f t="shared" si="10"/>
        <v>14.543170903361345</v>
      </c>
      <c r="N41" s="65">
        <f t="shared" si="10"/>
        <v>14.743170903361344</v>
      </c>
      <c r="O41" s="65">
        <f t="shared" si="10"/>
        <v>14.78529411764706</v>
      </c>
    </row>
    <row r="42" spans="1:15" ht="21" x14ac:dyDescent="0.55000000000000004">
      <c r="I42" s="14"/>
    </row>
    <row r="44" spans="1:15" ht="26.25" x14ac:dyDescent="0.65">
      <c r="C44" s="13"/>
      <c r="D44" s="13"/>
      <c r="E44" s="13"/>
      <c r="H44" s="12"/>
      <c r="I44" s="13"/>
      <c r="J44" s="13"/>
      <c r="K44" s="13"/>
    </row>
    <row r="45" spans="1:15" ht="21" x14ac:dyDescent="0.55000000000000004">
      <c r="H45" s="13"/>
      <c r="I45" s="13"/>
      <c r="J45" s="13"/>
      <c r="K45" s="13"/>
    </row>
    <row r="46" spans="1:15" ht="21" x14ac:dyDescent="0.55000000000000004">
      <c r="H46" s="13"/>
      <c r="J46" s="13"/>
      <c r="K46" s="13"/>
    </row>
    <row r="47" spans="1:15" ht="21" x14ac:dyDescent="0.55000000000000004">
      <c r="H47" s="13"/>
      <c r="J47" s="13"/>
      <c r="K47" s="13"/>
    </row>
    <row r="48" spans="1:15" ht="21" x14ac:dyDescent="0.55000000000000004">
      <c r="C48" s="13"/>
      <c r="D48" s="13"/>
      <c r="E48" s="13"/>
      <c r="H48" s="13"/>
      <c r="I48" s="13"/>
      <c r="J48" s="13"/>
      <c r="K48" s="13"/>
    </row>
    <row r="49" spans="8:11" ht="21" x14ac:dyDescent="0.55000000000000004">
      <c r="H49" s="13"/>
      <c r="I49" s="13"/>
      <c r="J49" s="13"/>
      <c r="K49" s="13"/>
    </row>
    <row r="50" spans="8:11" ht="21" x14ac:dyDescent="0.55000000000000004">
      <c r="H50" s="13"/>
      <c r="J50" s="13"/>
      <c r="K50" s="1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52"/>
  <sheetViews>
    <sheetView zoomScaleNormal="100" workbookViewId="0"/>
  </sheetViews>
  <sheetFormatPr defaultColWidth="9.140625" defaultRowHeight="18.75" x14ac:dyDescent="0.45"/>
  <cols>
    <col min="1" max="1" width="15.140625" style="3" bestFit="1" customWidth="1"/>
    <col min="2" max="2" width="9.28515625" style="1" bestFit="1" customWidth="1"/>
    <col min="3" max="3" width="9.5703125" style="3" bestFit="1" customWidth="1"/>
    <col min="4" max="6" width="9.85546875" style="3" bestFit="1" customWidth="1"/>
    <col min="7" max="7" width="9.85546875" style="3" customWidth="1"/>
    <col min="8" max="8" width="9.5703125" bestFit="1" customWidth="1"/>
    <col min="9" max="9" width="10.140625" style="3" bestFit="1" customWidth="1"/>
    <col min="10" max="10" width="14.5703125" style="3" bestFit="1" customWidth="1"/>
    <col min="11" max="15" width="9.140625" style="3"/>
    <col min="16" max="16" width="19.7109375" style="3" bestFit="1" customWidth="1"/>
    <col min="17" max="16384" width="9.140625" style="3"/>
  </cols>
  <sheetData>
    <row r="1" spans="1:46" ht="19.5" thickBot="1" x14ac:dyDescent="0.5">
      <c r="A1" s="77"/>
      <c r="B1" s="61"/>
      <c r="C1" s="77"/>
      <c r="D1" s="77"/>
      <c r="E1" s="77"/>
      <c r="F1" s="77"/>
      <c r="G1" s="77"/>
      <c r="H1" s="78"/>
      <c r="I1" s="77"/>
      <c r="J1" s="77"/>
    </row>
    <row r="2" spans="1:46" ht="21" x14ac:dyDescent="0.55000000000000004">
      <c r="A2" s="41"/>
      <c r="B2" s="75" t="s">
        <v>24</v>
      </c>
      <c r="C2" s="75" t="s">
        <v>25</v>
      </c>
      <c r="D2" s="75" t="s">
        <v>26</v>
      </c>
      <c r="E2" s="75" t="s">
        <v>27</v>
      </c>
      <c r="F2" s="75" t="s">
        <v>28</v>
      </c>
      <c r="G2" s="75" t="s">
        <v>29</v>
      </c>
      <c r="H2" s="79" t="s">
        <v>33</v>
      </c>
      <c r="I2" s="86" t="s">
        <v>30</v>
      </c>
      <c r="J2" s="76" t="s">
        <v>31</v>
      </c>
      <c r="K2" s="49"/>
      <c r="L2" s="45"/>
      <c r="M2" s="45"/>
      <c r="N2" s="45"/>
      <c r="O2" s="45"/>
      <c r="P2" s="45"/>
      <c r="Q2" s="45"/>
      <c r="R2" s="45"/>
      <c r="S2" s="45"/>
      <c r="T2" s="45"/>
      <c r="U2" s="49"/>
      <c r="V2" s="45"/>
      <c r="W2" s="45"/>
      <c r="X2" s="45"/>
      <c r="Y2" s="45"/>
      <c r="Z2" s="45"/>
      <c r="AA2" s="45"/>
      <c r="AB2" s="49"/>
      <c r="AC2" s="50"/>
      <c r="AD2" s="43"/>
      <c r="AI2" s="45"/>
      <c r="AL2" s="41"/>
      <c r="AS2" s="41"/>
    </row>
    <row r="3" spans="1:46" s="26" customFormat="1" ht="21" x14ac:dyDescent="0.55000000000000004">
      <c r="A3" s="80" t="s">
        <v>0</v>
      </c>
      <c r="B3" s="81" t="s">
        <v>4</v>
      </c>
      <c r="C3" s="82" t="s">
        <v>5</v>
      </c>
      <c r="D3" s="83" t="s">
        <v>4</v>
      </c>
      <c r="E3" s="83" t="s">
        <v>4</v>
      </c>
      <c r="F3" s="83" t="s">
        <v>4</v>
      </c>
      <c r="G3" s="90" t="s">
        <v>5</v>
      </c>
      <c r="H3" s="84" t="s">
        <v>4</v>
      </c>
      <c r="I3" s="85" t="s">
        <v>4</v>
      </c>
      <c r="J3" s="88" t="s">
        <v>32</v>
      </c>
      <c r="K3" s="46"/>
      <c r="L3" s="46"/>
      <c r="M3" s="46"/>
      <c r="N3" s="46"/>
      <c r="O3" s="46"/>
      <c r="P3" s="53"/>
      <c r="Q3" s="51"/>
      <c r="R3" s="52"/>
      <c r="S3" s="51"/>
      <c r="T3" s="51"/>
      <c r="U3" s="46"/>
      <c r="V3" s="51"/>
      <c r="W3" s="51"/>
      <c r="X3" s="51"/>
      <c r="Y3" s="51"/>
      <c r="AA3" s="47"/>
      <c r="AB3" s="48"/>
      <c r="AC3" s="47"/>
      <c r="AD3" s="40"/>
      <c r="AE3" s="40"/>
      <c r="AF3" s="40"/>
      <c r="AG3" s="40"/>
      <c r="AH3" s="40"/>
      <c r="AI3" s="40"/>
      <c r="AJ3" s="39"/>
      <c r="AK3" s="40"/>
      <c r="AL3" s="39"/>
      <c r="AM3" s="39"/>
      <c r="AN3" s="39"/>
      <c r="AO3" s="39"/>
      <c r="AP3" s="39"/>
      <c r="AQ3" s="39"/>
      <c r="AR3" s="39"/>
      <c r="AS3" s="39"/>
      <c r="AT3" s="39"/>
    </row>
    <row r="4" spans="1:46" s="25" customFormat="1" ht="21.75" thickBot="1" x14ac:dyDescent="0.6">
      <c r="A4" s="27"/>
      <c r="B4" s="29">
        <v>50</v>
      </c>
      <c r="C4" s="32">
        <v>100</v>
      </c>
      <c r="D4" s="34">
        <v>150</v>
      </c>
      <c r="E4" s="36">
        <v>100</v>
      </c>
      <c r="F4" s="36">
        <v>100</v>
      </c>
      <c r="G4" s="91">
        <v>150</v>
      </c>
      <c r="H4" s="24">
        <v>150</v>
      </c>
      <c r="I4" s="74">
        <f>SUM(B4:H4)</f>
        <v>800</v>
      </c>
      <c r="J4" s="89">
        <v>4</v>
      </c>
      <c r="K4" s="87"/>
      <c r="L4" s="38"/>
      <c r="M4" s="38"/>
      <c r="N4" s="38"/>
      <c r="O4" s="38"/>
      <c r="P4" s="4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42"/>
      <c r="AD4" s="42"/>
      <c r="AE4" s="42"/>
      <c r="AF4" s="42"/>
      <c r="AG4" s="42"/>
      <c r="AH4" s="42"/>
      <c r="AI4" s="42"/>
      <c r="AJ4" s="42"/>
      <c r="AK4" s="42"/>
      <c r="AL4" s="38"/>
      <c r="AM4" s="38"/>
      <c r="AN4" s="38"/>
      <c r="AO4" s="38"/>
      <c r="AP4" s="38"/>
      <c r="AQ4" s="38"/>
      <c r="AR4" s="38"/>
      <c r="AS4" s="38"/>
      <c r="AT4" s="38"/>
    </row>
    <row r="5" spans="1:46" x14ac:dyDescent="0.45">
      <c r="A5" s="28">
        <f>Overal!A5</f>
        <v>93107846</v>
      </c>
      <c r="B5" s="30">
        <v>40.5</v>
      </c>
      <c r="C5" s="33">
        <v>53</v>
      </c>
      <c r="D5" s="31">
        <v>65</v>
      </c>
      <c r="E5" s="37">
        <v>72</v>
      </c>
      <c r="F5" s="92">
        <v>80</v>
      </c>
      <c r="G5" s="93">
        <v>84</v>
      </c>
      <c r="H5" s="94">
        <v>72</v>
      </c>
      <c r="I5" s="8">
        <f>SUM(B5:H5)</f>
        <v>466.5</v>
      </c>
      <c r="J5" s="23">
        <f>I5*4/800</f>
        <v>2.3325</v>
      </c>
      <c r="L5" s="41"/>
      <c r="M5" s="41"/>
      <c r="N5" s="41"/>
      <c r="R5" s="41"/>
      <c r="T5" s="41"/>
      <c r="U5" s="41"/>
      <c r="V5" s="41"/>
      <c r="W5" s="41"/>
      <c r="X5" s="41"/>
      <c r="Y5" s="41"/>
      <c r="Z5" s="41"/>
      <c r="AB5" s="41"/>
      <c r="AC5" s="43"/>
      <c r="AD5" s="43"/>
      <c r="AE5" s="43"/>
      <c r="AF5" s="43"/>
      <c r="AL5" s="41"/>
      <c r="AM5" s="41"/>
      <c r="AN5" s="41"/>
      <c r="AO5" s="41"/>
      <c r="AP5" s="41"/>
      <c r="AQ5" s="41"/>
      <c r="AR5" s="41"/>
      <c r="AS5" s="41"/>
    </row>
    <row r="6" spans="1:46" x14ac:dyDescent="0.45">
      <c r="A6" s="1">
        <f>Overal!A6</f>
        <v>93107879</v>
      </c>
      <c r="B6" s="9">
        <v>32.5</v>
      </c>
      <c r="C6" s="9">
        <v>71.5</v>
      </c>
      <c r="D6" s="31">
        <v>60</v>
      </c>
      <c r="E6" s="37">
        <v>57.6</v>
      </c>
      <c r="F6" s="95">
        <v>14</v>
      </c>
      <c r="G6" s="95">
        <v>88</v>
      </c>
      <c r="H6" s="94">
        <v>79</v>
      </c>
      <c r="I6" s="8">
        <f t="shared" ref="I6:I38" si="0">SUM(B6:H6)</f>
        <v>402.6</v>
      </c>
      <c r="J6" s="23">
        <f t="shared" ref="J6:J38" si="1">I6*4/800</f>
        <v>2.0129999999999999</v>
      </c>
      <c r="M6" s="15"/>
      <c r="N6" s="15"/>
      <c r="U6" s="41"/>
      <c r="Z6" s="41"/>
      <c r="AB6" s="41"/>
      <c r="AC6" s="44"/>
      <c r="AD6" s="43"/>
      <c r="AL6" s="41"/>
    </row>
    <row r="7" spans="1:46" x14ac:dyDescent="0.45">
      <c r="A7" s="1">
        <f>Overal!A7</f>
        <v>93107881</v>
      </c>
      <c r="B7" s="9">
        <v>29.5</v>
      </c>
      <c r="C7" s="9">
        <v>0</v>
      </c>
      <c r="D7" s="35">
        <v>0</v>
      </c>
      <c r="E7" s="37">
        <v>34</v>
      </c>
      <c r="F7" s="95">
        <v>35</v>
      </c>
      <c r="G7" s="95">
        <v>0</v>
      </c>
      <c r="H7" s="94">
        <v>0</v>
      </c>
      <c r="I7" s="8">
        <f t="shared" si="0"/>
        <v>98.5</v>
      </c>
      <c r="J7" s="23">
        <f t="shared" si="1"/>
        <v>0.49249999999999999</v>
      </c>
      <c r="M7" s="15"/>
      <c r="N7" s="15"/>
      <c r="AL7" s="41"/>
    </row>
    <row r="8" spans="1:46" x14ac:dyDescent="0.45">
      <c r="A8" s="1">
        <f>Overal!A8</f>
        <v>93107892</v>
      </c>
      <c r="B8" s="9">
        <v>27.5</v>
      </c>
      <c r="C8" s="9">
        <v>0</v>
      </c>
      <c r="D8" s="9">
        <v>0</v>
      </c>
      <c r="E8" s="37">
        <v>36</v>
      </c>
      <c r="F8" s="96">
        <v>35</v>
      </c>
      <c r="G8" s="96">
        <v>0</v>
      </c>
      <c r="H8" s="97">
        <v>108</v>
      </c>
      <c r="I8" s="8">
        <f t="shared" si="0"/>
        <v>206.5</v>
      </c>
      <c r="J8" s="23">
        <f t="shared" si="1"/>
        <v>1.0325</v>
      </c>
      <c r="M8" s="15"/>
      <c r="N8" s="15"/>
    </row>
    <row r="9" spans="1:46" x14ac:dyDescent="0.45">
      <c r="A9" s="1">
        <f>Overal!A9</f>
        <v>93108004</v>
      </c>
      <c r="B9" s="9">
        <v>0</v>
      </c>
      <c r="C9" s="9">
        <v>32.5</v>
      </c>
      <c r="D9" s="9">
        <v>0</v>
      </c>
      <c r="E9" s="37">
        <v>0</v>
      </c>
      <c r="F9" s="95">
        <v>0</v>
      </c>
      <c r="G9" s="95">
        <v>0</v>
      </c>
      <c r="H9" s="94">
        <v>0</v>
      </c>
      <c r="I9" s="8">
        <f t="shared" si="0"/>
        <v>32.5</v>
      </c>
      <c r="J9" s="23">
        <f t="shared" si="1"/>
        <v>0.16250000000000001</v>
      </c>
    </row>
    <row r="10" spans="1:46" x14ac:dyDescent="0.45">
      <c r="A10" s="1">
        <f>Overal!A10</f>
        <v>93108061</v>
      </c>
      <c r="B10" s="9">
        <v>31.5</v>
      </c>
      <c r="C10" s="9">
        <v>0</v>
      </c>
      <c r="D10" s="9">
        <v>0</v>
      </c>
      <c r="E10" s="37">
        <v>0</v>
      </c>
      <c r="F10" s="95">
        <v>12</v>
      </c>
      <c r="G10" s="95">
        <v>70</v>
      </c>
      <c r="H10" s="94">
        <v>71</v>
      </c>
      <c r="I10" s="8">
        <f t="shared" si="0"/>
        <v>184.5</v>
      </c>
      <c r="J10" s="23">
        <f t="shared" si="1"/>
        <v>0.92249999999999999</v>
      </c>
    </row>
    <row r="11" spans="1:46" x14ac:dyDescent="0.45">
      <c r="A11" s="1">
        <f>Overal!A11</f>
        <v>93108134</v>
      </c>
      <c r="B11" s="9">
        <v>0</v>
      </c>
      <c r="C11" s="9">
        <v>0</v>
      </c>
      <c r="D11" s="9">
        <v>0</v>
      </c>
      <c r="E11" s="37">
        <v>0</v>
      </c>
      <c r="F11" s="95">
        <v>0</v>
      </c>
      <c r="G11" s="95">
        <v>0</v>
      </c>
      <c r="H11" s="97">
        <v>0</v>
      </c>
      <c r="I11" s="8">
        <f t="shared" si="0"/>
        <v>0</v>
      </c>
      <c r="J11" s="23">
        <f t="shared" si="1"/>
        <v>0</v>
      </c>
    </row>
    <row r="12" spans="1:46" x14ac:dyDescent="0.45">
      <c r="A12" s="1">
        <f>Overal!A12</f>
        <v>93108145</v>
      </c>
      <c r="B12" s="9">
        <v>41.5</v>
      </c>
      <c r="C12" s="9">
        <v>74</v>
      </c>
      <c r="D12" s="9">
        <f>116+3</f>
        <v>119</v>
      </c>
      <c r="E12" s="37">
        <v>80</v>
      </c>
      <c r="F12" s="95">
        <v>93</v>
      </c>
      <c r="G12" s="95">
        <v>150</v>
      </c>
      <c r="H12" s="97">
        <v>146</v>
      </c>
      <c r="I12" s="8">
        <f t="shared" si="0"/>
        <v>703.5</v>
      </c>
      <c r="J12" s="23">
        <f t="shared" si="1"/>
        <v>3.5175000000000001</v>
      </c>
    </row>
    <row r="13" spans="1:46" x14ac:dyDescent="0.45">
      <c r="A13" s="1">
        <f>Overal!A13</f>
        <v>93108275</v>
      </c>
      <c r="B13" s="9">
        <v>40.5</v>
      </c>
      <c r="C13" s="16">
        <v>71</v>
      </c>
      <c r="D13" s="9">
        <f>91+3</f>
        <v>94</v>
      </c>
      <c r="E13" s="37">
        <v>84</v>
      </c>
      <c r="F13" s="95">
        <v>95</v>
      </c>
      <c r="G13" s="95">
        <v>134</v>
      </c>
      <c r="H13" s="97">
        <v>0</v>
      </c>
      <c r="I13" s="8">
        <f t="shared" si="0"/>
        <v>518.5</v>
      </c>
      <c r="J13" s="23">
        <f t="shared" si="1"/>
        <v>2.5924999999999998</v>
      </c>
    </row>
    <row r="14" spans="1:46" x14ac:dyDescent="0.45">
      <c r="A14" s="1">
        <f>Overal!A14</f>
        <v>93108297</v>
      </c>
      <c r="B14" s="9">
        <v>35.5</v>
      </c>
      <c r="C14" s="9">
        <v>75.5</v>
      </c>
      <c r="D14" s="9">
        <v>120</v>
      </c>
      <c r="E14" s="37">
        <v>98</v>
      </c>
      <c r="F14" s="95">
        <v>118</v>
      </c>
      <c r="G14" s="95">
        <v>109</v>
      </c>
      <c r="H14" s="97">
        <v>88</v>
      </c>
      <c r="I14" s="8">
        <f t="shared" si="0"/>
        <v>644</v>
      </c>
      <c r="J14" s="23">
        <f t="shared" si="1"/>
        <v>3.22</v>
      </c>
    </row>
    <row r="15" spans="1:46" x14ac:dyDescent="0.45">
      <c r="A15" s="1">
        <f>Overal!A15</f>
        <v>93108412</v>
      </c>
      <c r="B15" s="9">
        <v>0</v>
      </c>
      <c r="C15" s="9">
        <v>0</v>
      </c>
      <c r="D15" s="9">
        <v>0</v>
      </c>
      <c r="E15" s="37">
        <v>0</v>
      </c>
      <c r="F15" s="95">
        <v>0</v>
      </c>
      <c r="G15" s="95">
        <v>57</v>
      </c>
      <c r="H15" s="97">
        <v>92</v>
      </c>
      <c r="I15" s="8">
        <f t="shared" si="0"/>
        <v>149</v>
      </c>
      <c r="J15" s="23">
        <f t="shared" si="1"/>
        <v>0.745</v>
      </c>
      <c r="K15" s="5"/>
      <c r="L15" s="5"/>
      <c r="M15" s="5"/>
      <c r="N15" s="4"/>
    </row>
    <row r="16" spans="1:46" x14ac:dyDescent="0.45">
      <c r="A16" s="1">
        <f>Overal!A16</f>
        <v>93108478</v>
      </c>
      <c r="B16" s="9">
        <v>37.5</v>
      </c>
      <c r="C16" s="9">
        <v>37</v>
      </c>
      <c r="D16" s="9">
        <v>80</v>
      </c>
      <c r="E16" s="37">
        <v>0</v>
      </c>
      <c r="F16" s="95">
        <v>23</v>
      </c>
      <c r="G16" s="95">
        <v>108</v>
      </c>
      <c r="H16" s="97">
        <v>87</v>
      </c>
      <c r="I16" s="8">
        <f t="shared" si="0"/>
        <v>372.5</v>
      </c>
      <c r="J16" s="23">
        <f t="shared" si="1"/>
        <v>1.8625</v>
      </c>
      <c r="K16" s="5"/>
      <c r="L16" s="5"/>
      <c r="M16" s="5"/>
      <c r="N16" s="4"/>
    </row>
    <row r="17" spans="1:14" x14ac:dyDescent="0.45">
      <c r="A17" s="1">
        <f>Overal!A17</f>
        <v>93108529</v>
      </c>
      <c r="B17" s="9">
        <v>22.5</v>
      </c>
      <c r="C17" s="9">
        <v>34.5</v>
      </c>
      <c r="D17" s="9">
        <v>0</v>
      </c>
      <c r="E17" s="37">
        <v>0</v>
      </c>
      <c r="F17" s="96">
        <v>0</v>
      </c>
      <c r="G17" s="96">
        <v>0</v>
      </c>
      <c r="H17" s="97">
        <v>0</v>
      </c>
      <c r="I17" s="8">
        <f t="shared" si="0"/>
        <v>57</v>
      </c>
      <c r="J17" s="23">
        <f t="shared" si="1"/>
        <v>0.28499999999999998</v>
      </c>
      <c r="K17" s="5"/>
      <c r="L17" s="5"/>
      <c r="M17" s="5"/>
      <c r="N17" s="4"/>
    </row>
    <row r="18" spans="1:14" x14ac:dyDescent="0.45">
      <c r="A18" s="1">
        <f>Overal!A18</f>
        <v>94107718</v>
      </c>
      <c r="B18" s="9">
        <v>51</v>
      </c>
      <c r="C18" s="9">
        <v>86.5</v>
      </c>
      <c r="D18" s="9">
        <f>125+5</f>
        <v>130</v>
      </c>
      <c r="E18" s="37">
        <v>118</v>
      </c>
      <c r="F18" s="96">
        <v>100</v>
      </c>
      <c r="G18" s="96">
        <v>129</v>
      </c>
      <c r="H18" s="97">
        <v>148</v>
      </c>
      <c r="I18" s="8">
        <f t="shared" si="0"/>
        <v>762.5</v>
      </c>
      <c r="J18" s="23">
        <f t="shared" si="1"/>
        <v>3.8125</v>
      </c>
      <c r="K18" s="5"/>
      <c r="L18" s="5"/>
      <c r="M18" s="5"/>
      <c r="N18" s="4"/>
    </row>
    <row r="19" spans="1:14" x14ac:dyDescent="0.45">
      <c r="A19" s="1">
        <f>Overal!A19</f>
        <v>94107729</v>
      </c>
      <c r="B19" s="9">
        <v>47.5</v>
      </c>
      <c r="C19" s="9">
        <v>83</v>
      </c>
      <c r="D19" s="9">
        <v>112</v>
      </c>
      <c r="E19" s="37">
        <v>84</v>
      </c>
      <c r="F19" s="96">
        <v>106</v>
      </c>
      <c r="G19" s="96">
        <v>0</v>
      </c>
      <c r="H19" s="97">
        <v>88</v>
      </c>
      <c r="I19" s="8">
        <f t="shared" si="0"/>
        <v>520.5</v>
      </c>
      <c r="J19" s="23">
        <f t="shared" si="1"/>
        <v>2.6025</v>
      </c>
      <c r="K19" s="5"/>
      <c r="L19" s="5"/>
      <c r="M19" s="5"/>
      <c r="N19" s="4"/>
    </row>
    <row r="20" spans="1:14" x14ac:dyDescent="0.45">
      <c r="A20" s="1">
        <f>Overal!A20</f>
        <v>94107742</v>
      </c>
      <c r="B20" s="9">
        <v>36.5</v>
      </c>
      <c r="C20" s="9">
        <v>46</v>
      </c>
      <c r="D20" s="9">
        <v>132</v>
      </c>
      <c r="E20" s="37">
        <v>70</v>
      </c>
      <c r="F20" s="96">
        <v>52</v>
      </c>
      <c r="G20" s="96">
        <v>135</v>
      </c>
      <c r="H20" s="97">
        <v>113</v>
      </c>
      <c r="I20" s="8">
        <f t="shared" si="0"/>
        <v>584.5</v>
      </c>
      <c r="J20" s="23">
        <f t="shared" si="1"/>
        <v>2.9224999999999999</v>
      </c>
      <c r="K20" s="5"/>
      <c r="L20" s="5"/>
      <c r="M20" s="5"/>
      <c r="N20" s="4"/>
    </row>
    <row r="21" spans="1:14" x14ac:dyDescent="0.45">
      <c r="A21" s="1">
        <f>Overal!A21</f>
        <v>94107764</v>
      </c>
      <c r="B21" s="9">
        <v>42.5</v>
      </c>
      <c r="C21" s="9">
        <v>81</v>
      </c>
      <c r="D21" s="9">
        <v>126</v>
      </c>
      <c r="E21" s="37">
        <v>94</v>
      </c>
      <c r="F21" s="96">
        <v>88</v>
      </c>
      <c r="G21" s="96">
        <v>147</v>
      </c>
      <c r="H21" s="97">
        <v>175</v>
      </c>
      <c r="I21" s="8">
        <f t="shared" si="0"/>
        <v>753.5</v>
      </c>
      <c r="J21" s="23">
        <f t="shared" si="1"/>
        <v>3.7675000000000001</v>
      </c>
      <c r="K21" s="5"/>
      <c r="L21" s="5"/>
      <c r="M21" s="5"/>
      <c r="N21" s="4"/>
    </row>
    <row r="22" spans="1:14" x14ac:dyDescent="0.45">
      <c r="A22" s="1">
        <f>Overal!A22</f>
        <v>94107804</v>
      </c>
      <c r="B22" s="9">
        <v>35.5</v>
      </c>
      <c r="C22" s="9">
        <v>46.5</v>
      </c>
      <c r="D22" s="9">
        <v>0</v>
      </c>
      <c r="E22" s="37">
        <v>0</v>
      </c>
      <c r="F22" s="96">
        <v>0</v>
      </c>
      <c r="G22" s="96">
        <v>0</v>
      </c>
      <c r="H22" s="97">
        <v>0</v>
      </c>
      <c r="I22" s="8">
        <f t="shared" si="0"/>
        <v>82</v>
      </c>
      <c r="J22" s="23">
        <f t="shared" si="1"/>
        <v>0.41</v>
      </c>
      <c r="K22" s="5"/>
      <c r="L22" s="5"/>
      <c r="M22" s="5"/>
      <c r="N22" s="4"/>
    </row>
    <row r="23" spans="1:14" x14ac:dyDescent="0.45">
      <c r="A23" s="1">
        <f>Overal!A23</f>
        <v>94107826</v>
      </c>
      <c r="B23" s="9">
        <v>39.5</v>
      </c>
      <c r="C23" s="9">
        <v>59</v>
      </c>
      <c r="D23" s="9">
        <v>82</v>
      </c>
      <c r="E23" s="37">
        <v>0</v>
      </c>
      <c r="F23" s="96">
        <v>0</v>
      </c>
      <c r="G23" s="96">
        <v>0</v>
      </c>
      <c r="H23" s="97">
        <v>48</v>
      </c>
      <c r="I23" s="8">
        <f t="shared" si="0"/>
        <v>228.5</v>
      </c>
      <c r="J23" s="23">
        <f t="shared" si="1"/>
        <v>1.1425000000000001</v>
      </c>
      <c r="K23" s="5"/>
      <c r="L23" s="5"/>
      <c r="M23" s="5"/>
      <c r="N23" s="4"/>
    </row>
    <row r="24" spans="1:14" x14ac:dyDescent="0.45">
      <c r="A24" s="1">
        <f>Overal!A24</f>
        <v>94107837</v>
      </c>
      <c r="B24" s="9">
        <v>25</v>
      </c>
      <c r="C24" s="9">
        <v>76.5</v>
      </c>
      <c r="D24" s="9">
        <v>114</v>
      </c>
      <c r="E24" s="37">
        <v>68</v>
      </c>
      <c r="F24" s="96">
        <v>66</v>
      </c>
      <c r="G24" s="96">
        <v>106</v>
      </c>
      <c r="H24" s="97">
        <v>93</v>
      </c>
      <c r="I24" s="8">
        <f t="shared" si="0"/>
        <v>548.5</v>
      </c>
      <c r="J24" s="23">
        <f t="shared" si="1"/>
        <v>2.7425000000000002</v>
      </c>
      <c r="K24" s="5"/>
      <c r="L24" s="5"/>
      <c r="M24" s="5"/>
      <c r="N24" s="4"/>
    </row>
    <row r="25" spans="1:14" x14ac:dyDescent="0.45">
      <c r="A25" s="1">
        <f>Overal!A25</f>
        <v>94107848</v>
      </c>
      <c r="B25" s="9">
        <v>42.5</v>
      </c>
      <c r="C25" s="9">
        <v>71</v>
      </c>
      <c r="D25" s="9">
        <v>127</v>
      </c>
      <c r="E25" s="37">
        <v>76</v>
      </c>
      <c r="F25" s="96">
        <v>80</v>
      </c>
      <c r="G25" s="96">
        <v>132</v>
      </c>
      <c r="H25" s="97">
        <v>133</v>
      </c>
      <c r="I25" s="8">
        <f t="shared" si="0"/>
        <v>661.5</v>
      </c>
      <c r="J25" s="23">
        <f t="shared" si="1"/>
        <v>3.3075000000000001</v>
      </c>
      <c r="K25" s="5"/>
      <c r="L25" s="5"/>
      <c r="M25" s="5"/>
      <c r="N25" s="4"/>
    </row>
    <row r="26" spans="1:14" x14ac:dyDescent="0.45">
      <c r="A26" s="1">
        <f>Overal!A26</f>
        <v>94107912</v>
      </c>
      <c r="B26" s="9">
        <v>26.5</v>
      </c>
      <c r="C26" s="9">
        <v>44.5</v>
      </c>
      <c r="D26" s="9">
        <v>112</v>
      </c>
      <c r="E26" s="37">
        <v>62</v>
      </c>
      <c r="F26" s="96">
        <v>106</v>
      </c>
      <c r="G26" s="96">
        <v>128</v>
      </c>
      <c r="H26" s="97">
        <v>101</v>
      </c>
      <c r="I26" s="8">
        <f t="shared" si="0"/>
        <v>580</v>
      </c>
      <c r="J26" s="23">
        <f t="shared" si="1"/>
        <v>2.9</v>
      </c>
      <c r="K26" s="5"/>
      <c r="L26" s="5"/>
      <c r="M26" s="5"/>
      <c r="N26" s="4"/>
    </row>
    <row r="27" spans="1:14" x14ac:dyDescent="0.45">
      <c r="A27" s="1">
        <f>Overal!A27</f>
        <v>94108017</v>
      </c>
      <c r="B27" s="9">
        <v>48.5</v>
      </c>
      <c r="C27" s="9">
        <v>93.5</v>
      </c>
      <c r="D27" s="9">
        <v>112</v>
      </c>
      <c r="E27" s="37">
        <v>96</v>
      </c>
      <c r="F27" s="96">
        <v>96</v>
      </c>
      <c r="G27" s="96">
        <v>0</v>
      </c>
      <c r="H27" s="97">
        <v>0</v>
      </c>
      <c r="I27" s="8">
        <f t="shared" si="0"/>
        <v>446</v>
      </c>
      <c r="J27" s="23">
        <f t="shared" si="1"/>
        <v>2.23</v>
      </c>
      <c r="K27" s="5"/>
      <c r="L27" s="5"/>
      <c r="M27" s="5"/>
      <c r="N27" s="4"/>
    </row>
    <row r="28" spans="1:14" x14ac:dyDescent="0.45">
      <c r="A28" s="1">
        <f>Overal!A28</f>
        <v>94108096</v>
      </c>
      <c r="B28" s="9">
        <v>34.5</v>
      </c>
      <c r="C28" s="9">
        <v>44</v>
      </c>
      <c r="D28" s="9">
        <v>140</v>
      </c>
      <c r="E28" s="37">
        <v>62</v>
      </c>
      <c r="F28" s="96">
        <v>79</v>
      </c>
      <c r="G28" s="96">
        <v>109</v>
      </c>
      <c r="H28" s="97">
        <v>151</v>
      </c>
      <c r="I28" s="8">
        <f t="shared" si="0"/>
        <v>619.5</v>
      </c>
      <c r="J28" s="23">
        <f t="shared" si="1"/>
        <v>3.0975000000000001</v>
      </c>
      <c r="K28" s="5"/>
      <c r="L28" s="5"/>
      <c r="M28" s="5"/>
      <c r="N28" s="4"/>
    </row>
    <row r="29" spans="1:14" x14ac:dyDescent="0.45">
      <c r="A29" s="1">
        <f>Overal!A29</f>
        <v>94108103</v>
      </c>
      <c r="B29" s="9">
        <v>29</v>
      </c>
      <c r="C29" s="9">
        <v>51.5</v>
      </c>
      <c r="D29" s="9">
        <v>101</v>
      </c>
      <c r="E29" s="37">
        <v>92</v>
      </c>
      <c r="F29" s="96">
        <v>76</v>
      </c>
      <c r="G29" s="96">
        <v>123</v>
      </c>
      <c r="H29" s="97">
        <v>122</v>
      </c>
      <c r="I29" s="8">
        <f t="shared" si="0"/>
        <v>594.5</v>
      </c>
      <c r="J29" s="23">
        <f t="shared" si="1"/>
        <v>2.9725000000000001</v>
      </c>
      <c r="K29" s="5"/>
      <c r="L29" s="5"/>
      <c r="M29" s="5"/>
      <c r="N29" s="4"/>
    </row>
    <row r="30" spans="1:14" x14ac:dyDescent="0.45">
      <c r="A30" s="1">
        <f>Overal!A30</f>
        <v>94108147</v>
      </c>
      <c r="B30" s="9">
        <v>42.5</v>
      </c>
      <c r="C30" s="9">
        <v>80.5</v>
      </c>
      <c r="D30" s="9">
        <f>101+2</f>
        <v>103</v>
      </c>
      <c r="E30" s="37">
        <v>90</v>
      </c>
      <c r="F30" s="96">
        <v>92</v>
      </c>
      <c r="G30" s="96">
        <v>142</v>
      </c>
      <c r="H30" s="97">
        <v>111</v>
      </c>
      <c r="I30" s="8">
        <f t="shared" si="0"/>
        <v>661</v>
      </c>
      <c r="J30" s="23">
        <f t="shared" si="1"/>
        <v>3.3050000000000002</v>
      </c>
      <c r="K30" s="5"/>
      <c r="L30" s="5"/>
      <c r="M30" s="5"/>
      <c r="N30" s="4"/>
    </row>
    <row r="31" spans="1:14" x14ac:dyDescent="0.45">
      <c r="A31" s="1">
        <f>Overal!A31</f>
        <v>94108299</v>
      </c>
      <c r="B31" s="9">
        <v>37.5</v>
      </c>
      <c r="C31" s="9">
        <v>0</v>
      </c>
      <c r="D31" s="9">
        <v>0</v>
      </c>
      <c r="E31" s="37">
        <v>60</v>
      </c>
      <c r="F31" s="96">
        <v>90</v>
      </c>
      <c r="G31" s="96">
        <v>0</v>
      </c>
      <c r="H31" s="97">
        <v>0</v>
      </c>
      <c r="I31" s="8">
        <f t="shared" si="0"/>
        <v>187.5</v>
      </c>
      <c r="J31" s="23">
        <f t="shared" si="1"/>
        <v>0.9375</v>
      </c>
      <c r="K31" s="5"/>
      <c r="L31" s="5"/>
      <c r="M31" s="5"/>
      <c r="N31" s="4"/>
    </row>
    <row r="32" spans="1:14" x14ac:dyDescent="0.45">
      <c r="A32" s="1">
        <f>Overal!A32</f>
        <v>94108328</v>
      </c>
      <c r="B32" s="9">
        <v>27.5</v>
      </c>
      <c r="C32" s="9">
        <v>57.5</v>
      </c>
      <c r="D32" s="9">
        <v>140</v>
      </c>
      <c r="E32" s="37">
        <v>78</v>
      </c>
      <c r="F32" s="96">
        <v>65</v>
      </c>
      <c r="G32" s="96">
        <v>120</v>
      </c>
      <c r="H32" s="97">
        <v>155</v>
      </c>
      <c r="I32" s="8">
        <f t="shared" si="0"/>
        <v>643</v>
      </c>
      <c r="J32" s="23">
        <f t="shared" si="1"/>
        <v>3.2149999999999999</v>
      </c>
      <c r="K32" s="5"/>
      <c r="L32" s="5"/>
      <c r="M32" s="5"/>
      <c r="N32" s="4"/>
    </row>
    <row r="33" spans="1:14" x14ac:dyDescent="0.45">
      <c r="A33" s="1">
        <f>Overal!A33</f>
        <v>94108339</v>
      </c>
      <c r="B33" s="9">
        <v>41.5</v>
      </c>
      <c r="C33" s="9">
        <v>20</v>
      </c>
      <c r="D33" s="9">
        <v>97</v>
      </c>
      <c r="E33" s="37">
        <v>76</v>
      </c>
      <c r="F33" s="96">
        <v>85</v>
      </c>
      <c r="G33" s="96">
        <v>126</v>
      </c>
      <c r="H33" s="97">
        <v>136</v>
      </c>
      <c r="I33" s="8">
        <f t="shared" si="0"/>
        <v>581.5</v>
      </c>
      <c r="J33" s="23">
        <f t="shared" si="1"/>
        <v>2.9075000000000002</v>
      </c>
      <c r="K33" s="5"/>
      <c r="L33" s="5"/>
      <c r="M33" s="5"/>
      <c r="N33" s="4"/>
    </row>
    <row r="34" spans="1:14" x14ac:dyDescent="0.45">
      <c r="A34" s="1">
        <f>Overal!A34</f>
        <v>94108341</v>
      </c>
      <c r="B34" s="9">
        <v>40.5</v>
      </c>
      <c r="C34" s="9">
        <v>51</v>
      </c>
      <c r="D34" s="9">
        <v>120</v>
      </c>
      <c r="E34" s="37">
        <v>60</v>
      </c>
      <c r="F34" s="96">
        <v>78</v>
      </c>
      <c r="G34" s="96">
        <v>120</v>
      </c>
      <c r="H34" s="97">
        <v>113</v>
      </c>
      <c r="I34" s="8">
        <f t="shared" si="0"/>
        <v>582.5</v>
      </c>
      <c r="J34" s="23">
        <f t="shared" si="1"/>
        <v>2.9125000000000001</v>
      </c>
      <c r="K34" s="5"/>
      <c r="L34" s="5"/>
      <c r="M34" s="5"/>
      <c r="N34" s="4"/>
    </row>
    <row r="35" spans="1:14" x14ac:dyDescent="0.45">
      <c r="A35" s="1">
        <f>Overal!A35</f>
        <v>94108469</v>
      </c>
      <c r="B35" s="9">
        <v>46.5</v>
      </c>
      <c r="C35" s="9">
        <v>88.5</v>
      </c>
      <c r="D35" s="9">
        <v>109</v>
      </c>
      <c r="E35" s="37">
        <v>94</v>
      </c>
      <c r="F35" s="96">
        <v>100</v>
      </c>
      <c r="G35" s="96">
        <v>131</v>
      </c>
      <c r="H35" s="97">
        <v>138</v>
      </c>
      <c r="I35" s="8">
        <f t="shared" si="0"/>
        <v>707</v>
      </c>
      <c r="J35" s="23">
        <f t="shared" si="1"/>
        <v>3.5350000000000001</v>
      </c>
      <c r="K35" s="5"/>
      <c r="L35" s="5"/>
      <c r="M35" s="5"/>
      <c r="N35" s="4"/>
    </row>
    <row r="36" spans="1:14" x14ac:dyDescent="0.45">
      <c r="A36" s="1">
        <f>Overal!A36</f>
        <v>94110052</v>
      </c>
      <c r="B36" s="9">
        <v>51</v>
      </c>
      <c r="C36" s="9">
        <v>72</v>
      </c>
      <c r="D36" s="9">
        <f>99+6</f>
        <v>105</v>
      </c>
      <c r="E36" s="37">
        <v>88</v>
      </c>
      <c r="F36" s="96">
        <v>78</v>
      </c>
      <c r="G36" s="96">
        <v>136</v>
      </c>
      <c r="H36" s="97">
        <v>141</v>
      </c>
      <c r="I36" s="8">
        <f t="shared" si="0"/>
        <v>671</v>
      </c>
      <c r="J36" s="23">
        <f t="shared" si="1"/>
        <v>3.355</v>
      </c>
      <c r="K36" s="5"/>
      <c r="L36" s="5"/>
      <c r="M36" s="5"/>
      <c r="N36" s="4"/>
    </row>
    <row r="37" spans="1:14" x14ac:dyDescent="0.45">
      <c r="A37" s="1">
        <f>Overal!A37</f>
        <v>96011208</v>
      </c>
      <c r="B37" s="9">
        <v>0</v>
      </c>
      <c r="C37" s="9">
        <v>0</v>
      </c>
      <c r="D37" s="9">
        <v>0</v>
      </c>
      <c r="E37" s="37">
        <v>0</v>
      </c>
      <c r="F37" s="96">
        <v>0</v>
      </c>
      <c r="G37" s="96">
        <v>38</v>
      </c>
      <c r="H37" s="97">
        <v>50</v>
      </c>
      <c r="I37" s="8">
        <f t="shared" si="0"/>
        <v>88</v>
      </c>
      <c r="J37" s="23">
        <f t="shared" si="1"/>
        <v>0.44</v>
      </c>
      <c r="K37" s="5"/>
      <c r="L37" s="5"/>
      <c r="M37" s="5"/>
      <c r="N37" s="4"/>
    </row>
    <row r="38" spans="1:14" ht="19.5" thickBot="1" x14ac:dyDescent="0.5">
      <c r="A38" s="1"/>
      <c r="B38" s="9">
        <v>0</v>
      </c>
      <c r="C38" s="9">
        <v>33.5</v>
      </c>
      <c r="D38" s="9">
        <v>0</v>
      </c>
      <c r="E38" s="37">
        <v>0</v>
      </c>
      <c r="F38" s="96">
        <v>0</v>
      </c>
      <c r="G38" s="96">
        <v>0</v>
      </c>
      <c r="H38" s="97">
        <v>0</v>
      </c>
      <c r="I38" s="8">
        <f t="shared" si="0"/>
        <v>33.5</v>
      </c>
      <c r="J38" s="23">
        <f t="shared" si="1"/>
        <v>0.16750000000000001</v>
      </c>
      <c r="K38" s="5"/>
      <c r="L38" s="5"/>
      <c r="M38" s="5"/>
      <c r="N38" s="4"/>
    </row>
    <row r="39" spans="1:14" x14ac:dyDescent="0.45">
      <c r="A39" s="17" t="s">
        <v>2</v>
      </c>
      <c r="B39" s="18">
        <f t="shared" ref="B39:J39" si="2">MIN(B5:B38)</f>
        <v>0</v>
      </c>
      <c r="C39" s="18">
        <f t="shared" si="2"/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18">
        <f t="shared" si="2"/>
        <v>0</v>
      </c>
      <c r="H39" s="18">
        <f t="shared" si="2"/>
        <v>0</v>
      </c>
      <c r="I39" s="18">
        <f t="shared" si="2"/>
        <v>0</v>
      </c>
      <c r="J39" s="18">
        <f t="shared" si="2"/>
        <v>0</v>
      </c>
    </row>
    <row r="40" spans="1:14" x14ac:dyDescent="0.45">
      <c r="A40" s="19" t="s">
        <v>1</v>
      </c>
      <c r="B40" s="20">
        <f t="shared" ref="B40:J40" si="3">MAX(B5:B38)</f>
        <v>51</v>
      </c>
      <c r="C40" s="20">
        <f t="shared" si="3"/>
        <v>93.5</v>
      </c>
      <c r="D40" s="20">
        <f t="shared" si="3"/>
        <v>140</v>
      </c>
      <c r="E40" s="20">
        <f t="shared" si="3"/>
        <v>118</v>
      </c>
      <c r="F40" s="20">
        <f t="shared" si="3"/>
        <v>118</v>
      </c>
      <c r="G40" s="20">
        <f t="shared" si="3"/>
        <v>150</v>
      </c>
      <c r="H40" s="20">
        <f t="shared" si="3"/>
        <v>175</v>
      </c>
      <c r="I40" s="20">
        <f t="shared" si="3"/>
        <v>762.5</v>
      </c>
      <c r="J40" s="20">
        <f t="shared" si="3"/>
        <v>3.8125</v>
      </c>
    </row>
    <row r="41" spans="1:14" ht="19.5" thickBot="1" x14ac:dyDescent="0.5">
      <c r="A41" s="21" t="str">
        <f>Overal!A41</f>
        <v>Aver</v>
      </c>
      <c r="B41" s="22">
        <f t="shared" ref="B41:J41" si="4">AVERAGE(B5:B38)</f>
        <v>31.897058823529413</v>
      </c>
      <c r="C41" s="22">
        <f t="shared" si="4"/>
        <v>48.088235294117645</v>
      </c>
      <c r="D41" s="22">
        <f t="shared" si="4"/>
        <v>73.529411764705884</v>
      </c>
      <c r="E41" s="22">
        <f t="shared" si="4"/>
        <v>53.811764705882354</v>
      </c>
      <c r="F41" s="22">
        <f t="shared" si="4"/>
        <v>57.117647058823529</v>
      </c>
      <c r="G41" s="22">
        <f t="shared" si="4"/>
        <v>77.117647058823536</v>
      </c>
      <c r="H41" s="22">
        <f t="shared" si="4"/>
        <v>81.147058823529406</v>
      </c>
      <c r="I41" s="22">
        <f t="shared" si="4"/>
        <v>422.7088235294118</v>
      </c>
      <c r="J41" s="22">
        <f t="shared" si="4"/>
        <v>2.113544117647058</v>
      </c>
    </row>
    <row r="42" spans="1:14" x14ac:dyDescent="0.45">
      <c r="A42" s="1"/>
    </row>
    <row r="43" spans="1:14" x14ac:dyDescent="0.45">
      <c r="A43" s="1"/>
    </row>
    <row r="44" spans="1:14" x14ac:dyDescent="0.45">
      <c r="A44" s="1"/>
    </row>
    <row r="45" spans="1:14" x14ac:dyDescent="0.45">
      <c r="A45" s="1"/>
    </row>
    <row r="46" spans="1:14" x14ac:dyDescent="0.45">
      <c r="A46" s="1"/>
    </row>
    <row r="47" spans="1:14" x14ac:dyDescent="0.45">
      <c r="A47" s="1"/>
    </row>
    <row r="48" spans="1:14" x14ac:dyDescent="0.45">
      <c r="A48" s="1"/>
    </row>
    <row r="49" spans="1:1" x14ac:dyDescent="0.45">
      <c r="A49" s="1"/>
    </row>
    <row r="50" spans="1:1" x14ac:dyDescent="0.45">
      <c r="A50" s="1"/>
    </row>
    <row r="51" spans="1:1" x14ac:dyDescent="0.45">
      <c r="A51" s="1"/>
    </row>
    <row r="52" spans="1:1" x14ac:dyDescent="0.45">
      <c r="A52" s="1"/>
    </row>
    <row r="53" spans="1:1" x14ac:dyDescent="0.45">
      <c r="A53" s="1"/>
    </row>
    <row r="54" spans="1:1" x14ac:dyDescent="0.45">
      <c r="A54" s="1"/>
    </row>
    <row r="55" spans="1:1" x14ac:dyDescent="0.45">
      <c r="A55" s="1"/>
    </row>
    <row r="56" spans="1:1" x14ac:dyDescent="0.45">
      <c r="A56" s="1"/>
    </row>
    <row r="57" spans="1:1" x14ac:dyDescent="0.45">
      <c r="A57" s="1"/>
    </row>
    <row r="58" spans="1:1" x14ac:dyDescent="0.45">
      <c r="A58" s="1"/>
    </row>
    <row r="59" spans="1:1" x14ac:dyDescent="0.45">
      <c r="A59" s="1"/>
    </row>
    <row r="60" spans="1:1" x14ac:dyDescent="0.45">
      <c r="A60" s="1"/>
    </row>
    <row r="61" spans="1:1" x14ac:dyDescent="0.45">
      <c r="A61" s="1"/>
    </row>
    <row r="62" spans="1:1" x14ac:dyDescent="0.45">
      <c r="A62" s="1"/>
    </row>
    <row r="63" spans="1:1" x14ac:dyDescent="0.45">
      <c r="A63" s="1"/>
    </row>
    <row r="64" spans="1:1" x14ac:dyDescent="0.45">
      <c r="A64" s="1"/>
    </row>
    <row r="65" spans="1:1" x14ac:dyDescent="0.45">
      <c r="A65" s="1"/>
    </row>
    <row r="66" spans="1:1" x14ac:dyDescent="0.45">
      <c r="A66" s="1"/>
    </row>
    <row r="67" spans="1:1" x14ac:dyDescent="0.45">
      <c r="A67" s="1"/>
    </row>
    <row r="68" spans="1:1" x14ac:dyDescent="0.45">
      <c r="A68" s="1"/>
    </row>
    <row r="69" spans="1:1" x14ac:dyDescent="0.45">
      <c r="A69" s="1"/>
    </row>
    <row r="70" spans="1:1" x14ac:dyDescent="0.45">
      <c r="A70" s="1"/>
    </row>
    <row r="71" spans="1:1" x14ac:dyDescent="0.45">
      <c r="A71" s="1"/>
    </row>
    <row r="72" spans="1:1" x14ac:dyDescent="0.45">
      <c r="A72" s="1"/>
    </row>
    <row r="73" spans="1:1" x14ac:dyDescent="0.45">
      <c r="A73" s="1"/>
    </row>
    <row r="74" spans="1:1" x14ac:dyDescent="0.45">
      <c r="A74" s="1"/>
    </row>
    <row r="75" spans="1:1" x14ac:dyDescent="0.45">
      <c r="A75" s="1"/>
    </row>
    <row r="76" spans="1:1" x14ac:dyDescent="0.45">
      <c r="A76" s="1"/>
    </row>
    <row r="77" spans="1:1" x14ac:dyDescent="0.45">
      <c r="A77" s="1"/>
    </row>
    <row r="78" spans="1:1" x14ac:dyDescent="0.45">
      <c r="A78" s="1"/>
    </row>
    <row r="79" spans="1:1" x14ac:dyDescent="0.45">
      <c r="A79" s="1"/>
    </row>
    <row r="80" spans="1:1" x14ac:dyDescent="0.45">
      <c r="A80" s="1"/>
    </row>
    <row r="81" spans="1:1" x14ac:dyDescent="0.45">
      <c r="A81" s="1"/>
    </row>
    <row r="82" spans="1:1" x14ac:dyDescent="0.45">
      <c r="A82" s="1"/>
    </row>
    <row r="83" spans="1:1" x14ac:dyDescent="0.45">
      <c r="A83" s="1"/>
    </row>
    <row r="84" spans="1:1" x14ac:dyDescent="0.45">
      <c r="A84" s="1"/>
    </row>
    <row r="85" spans="1:1" x14ac:dyDescent="0.45">
      <c r="A85" s="1"/>
    </row>
    <row r="86" spans="1:1" x14ac:dyDescent="0.45">
      <c r="A86" s="1"/>
    </row>
    <row r="87" spans="1:1" x14ac:dyDescent="0.45">
      <c r="A87" s="1"/>
    </row>
    <row r="88" spans="1:1" x14ac:dyDescent="0.45">
      <c r="A88" s="1"/>
    </row>
    <row r="89" spans="1:1" x14ac:dyDescent="0.45">
      <c r="A89" s="1"/>
    </row>
    <row r="90" spans="1:1" x14ac:dyDescent="0.45">
      <c r="A90" s="1"/>
    </row>
    <row r="91" spans="1:1" x14ac:dyDescent="0.45">
      <c r="A91" s="1"/>
    </row>
    <row r="92" spans="1:1" x14ac:dyDescent="0.45">
      <c r="A92" s="1"/>
    </row>
    <row r="93" spans="1:1" x14ac:dyDescent="0.45">
      <c r="A93" s="1"/>
    </row>
    <row r="94" spans="1:1" x14ac:dyDescent="0.45">
      <c r="A94" s="1"/>
    </row>
    <row r="95" spans="1:1" x14ac:dyDescent="0.45">
      <c r="A95" s="1"/>
    </row>
    <row r="96" spans="1:1" x14ac:dyDescent="0.45">
      <c r="A96" s="1"/>
    </row>
    <row r="97" spans="1:1" x14ac:dyDescent="0.45">
      <c r="A97" s="1"/>
    </row>
    <row r="98" spans="1:1" x14ac:dyDescent="0.45">
      <c r="A98" s="1"/>
    </row>
    <row r="99" spans="1:1" x14ac:dyDescent="0.45">
      <c r="A99" s="1"/>
    </row>
    <row r="100" spans="1:1" x14ac:dyDescent="0.45">
      <c r="A100" s="1"/>
    </row>
    <row r="101" spans="1:1" x14ac:dyDescent="0.45">
      <c r="A101" s="1"/>
    </row>
    <row r="102" spans="1:1" x14ac:dyDescent="0.45">
      <c r="A102" s="1"/>
    </row>
    <row r="103" spans="1:1" x14ac:dyDescent="0.45">
      <c r="A103" s="1"/>
    </row>
    <row r="104" spans="1:1" x14ac:dyDescent="0.45">
      <c r="A104" s="1"/>
    </row>
    <row r="105" spans="1:1" x14ac:dyDescent="0.45">
      <c r="A105" s="1"/>
    </row>
    <row r="106" spans="1:1" x14ac:dyDescent="0.45">
      <c r="A106" s="1"/>
    </row>
    <row r="107" spans="1:1" x14ac:dyDescent="0.45">
      <c r="A107" s="1"/>
    </row>
    <row r="108" spans="1:1" x14ac:dyDescent="0.45">
      <c r="A108" s="1"/>
    </row>
    <row r="109" spans="1:1" x14ac:dyDescent="0.45">
      <c r="A109" s="1"/>
    </row>
    <row r="110" spans="1:1" x14ac:dyDescent="0.45">
      <c r="A110" s="1"/>
    </row>
    <row r="111" spans="1:1" x14ac:dyDescent="0.45">
      <c r="A111" s="1"/>
    </row>
    <row r="112" spans="1:1" x14ac:dyDescent="0.45">
      <c r="A112" s="1"/>
    </row>
    <row r="113" spans="1:1" x14ac:dyDescent="0.45">
      <c r="A113" s="1"/>
    </row>
    <row r="114" spans="1:1" x14ac:dyDescent="0.45">
      <c r="A114" s="1"/>
    </row>
    <row r="115" spans="1:1" x14ac:dyDescent="0.45">
      <c r="A115" s="1"/>
    </row>
    <row r="116" spans="1:1" x14ac:dyDescent="0.45">
      <c r="A116" s="1"/>
    </row>
    <row r="117" spans="1:1" x14ac:dyDescent="0.45">
      <c r="A117" s="1"/>
    </row>
    <row r="118" spans="1:1" x14ac:dyDescent="0.45">
      <c r="A118" s="1"/>
    </row>
    <row r="119" spans="1:1" x14ac:dyDescent="0.45">
      <c r="A119" s="1"/>
    </row>
    <row r="120" spans="1:1" x14ac:dyDescent="0.45">
      <c r="A120" s="1"/>
    </row>
    <row r="121" spans="1:1" x14ac:dyDescent="0.45">
      <c r="A121" s="1"/>
    </row>
    <row r="122" spans="1:1" x14ac:dyDescent="0.45">
      <c r="A122" s="1"/>
    </row>
    <row r="123" spans="1:1" x14ac:dyDescent="0.45">
      <c r="A123" s="1"/>
    </row>
    <row r="124" spans="1:1" x14ac:dyDescent="0.45">
      <c r="A124" s="1"/>
    </row>
    <row r="125" spans="1:1" x14ac:dyDescent="0.45">
      <c r="A125" s="1"/>
    </row>
    <row r="126" spans="1:1" x14ac:dyDescent="0.45">
      <c r="A126" s="1"/>
    </row>
    <row r="127" spans="1:1" x14ac:dyDescent="0.45">
      <c r="A127" s="1"/>
    </row>
    <row r="128" spans="1:1" x14ac:dyDescent="0.45">
      <c r="A128" s="1"/>
    </row>
    <row r="129" spans="1:1" x14ac:dyDescent="0.45">
      <c r="A129" s="1"/>
    </row>
    <row r="130" spans="1:1" x14ac:dyDescent="0.45">
      <c r="A130" s="1"/>
    </row>
    <row r="131" spans="1:1" x14ac:dyDescent="0.45">
      <c r="A131" s="1"/>
    </row>
    <row r="132" spans="1:1" x14ac:dyDescent="0.45">
      <c r="A132" s="1"/>
    </row>
    <row r="133" spans="1:1" x14ac:dyDescent="0.45">
      <c r="A133" s="1"/>
    </row>
    <row r="134" spans="1:1" x14ac:dyDescent="0.45">
      <c r="A134" s="1"/>
    </row>
    <row r="135" spans="1:1" x14ac:dyDescent="0.45">
      <c r="A135" s="1"/>
    </row>
    <row r="136" spans="1:1" x14ac:dyDescent="0.45">
      <c r="A136" s="1"/>
    </row>
    <row r="137" spans="1:1" x14ac:dyDescent="0.45">
      <c r="A137" s="1"/>
    </row>
    <row r="138" spans="1:1" x14ac:dyDescent="0.45">
      <c r="A138" s="1"/>
    </row>
    <row r="139" spans="1:1" x14ac:dyDescent="0.45">
      <c r="A139" s="1"/>
    </row>
    <row r="140" spans="1:1" x14ac:dyDescent="0.45">
      <c r="A140" s="1"/>
    </row>
    <row r="141" spans="1:1" x14ac:dyDescent="0.45">
      <c r="A141" s="1"/>
    </row>
    <row r="142" spans="1:1" x14ac:dyDescent="0.45">
      <c r="A142" s="1"/>
    </row>
    <row r="143" spans="1:1" x14ac:dyDescent="0.45">
      <c r="A143" s="1"/>
    </row>
    <row r="144" spans="1:1" x14ac:dyDescent="0.45">
      <c r="A144" s="1"/>
    </row>
    <row r="145" spans="1:1" x14ac:dyDescent="0.45">
      <c r="A145" s="1"/>
    </row>
    <row r="146" spans="1:1" x14ac:dyDescent="0.45">
      <c r="A146" s="1"/>
    </row>
    <row r="147" spans="1:1" x14ac:dyDescent="0.45">
      <c r="A147" s="1"/>
    </row>
    <row r="148" spans="1:1" x14ac:dyDescent="0.45">
      <c r="A148" s="1"/>
    </row>
    <row r="149" spans="1:1" x14ac:dyDescent="0.45">
      <c r="A149" s="1"/>
    </row>
    <row r="150" spans="1:1" x14ac:dyDescent="0.45">
      <c r="A150" s="1"/>
    </row>
    <row r="151" spans="1:1" x14ac:dyDescent="0.45">
      <c r="A151" s="1"/>
    </row>
    <row r="152" spans="1:1" x14ac:dyDescent="0.45">
      <c r="A152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</vt:lpstr>
      <vt:lpstr>Hws</vt:lpstr>
      <vt:lpstr>Name1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admin</cp:lastModifiedBy>
  <dcterms:created xsi:type="dcterms:W3CDTF">2008-06-02T06:48:28Z</dcterms:created>
  <dcterms:modified xsi:type="dcterms:W3CDTF">2018-02-06T09:25:12Z</dcterms:modified>
</cp:coreProperties>
</file>