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\Teaches\15-Automatic Control__________AC\grades\"/>
    </mc:Choice>
  </mc:AlternateContent>
  <bookViews>
    <workbookView xWindow="0" yWindow="0" windowWidth="20490" windowHeight="7755"/>
  </bookViews>
  <sheets>
    <sheet name="Overal" sheetId="1" r:id="rId1"/>
    <sheet name="Hws" sheetId="2" r:id="rId2"/>
  </sheets>
  <definedNames>
    <definedName name="_xlnm._FilterDatabase" localSheetId="0" hidden="1">Overal!$A$3:$Q$3</definedName>
    <definedName name="Name1">Overal!$A:$A</definedName>
  </definedNames>
  <calcPr calcId="152511"/>
</workbook>
</file>

<file path=xl/calcChain.xml><?xml version="1.0" encoding="utf-8"?>
<calcChain xmlns="http://schemas.openxmlformats.org/spreadsheetml/2006/main">
  <c r="L28" i="2" l="1"/>
  <c r="L29" i="2"/>
  <c r="L30" i="2"/>
  <c r="E28" i="2"/>
  <c r="F28" i="2"/>
  <c r="G28" i="2"/>
  <c r="E29" i="2"/>
  <c r="F29" i="2"/>
  <c r="G29" i="2"/>
  <c r="E30" i="2"/>
  <c r="F30" i="2"/>
  <c r="G30" i="2"/>
  <c r="P28" i="1" l="1"/>
  <c r="P29" i="1"/>
  <c r="P30" i="1"/>
  <c r="I5" i="2"/>
  <c r="J5" i="2" s="1"/>
  <c r="I28" i="1" l="1"/>
  <c r="I29" i="1"/>
  <c r="I3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5" i="1"/>
  <c r="J29" i="1" l="1"/>
  <c r="J30" i="1"/>
  <c r="J28" i="1"/>
  <c r="D27" i="2"/>
  <c r="D26" i="2"/>
  <c r="D25" i="2"/>
  <c r="D24" i="2"/>
  <c r="D23" i="2"/>
  <c r="D22" i="2"/>
  <c r="D21" i="2"/>
  <c r="D20" i="2"/>
  <c r="D18" i="2"/>
  <c r="D17" i="2"/>
  <c r="D16" i="2"/>
  <c r="D15" i="2"/>
  <c r="D14" i="2"/>
  <c r="D12" i="2"/>
  <c r="D11" i="2"/>
  <c r="D8" i="2"/>
  <c r="D7" i="2"/>
  <c r="D6" i="2"/>
  <c r="D28" i="2" l="1"/>
  <c r="D29" i="2"/>
  <c r="D30" i="2"/>
  <c r="D28" i="1"/>
  <c r="E28" i="1"/>
  <c r="G28" i="1"/>
  <c r="K28" i="1"/>
  <c r="D29" i="1"/>
  <c r="E29" i="1"/>
  <c r="G29" i="1"/>
  <c r="K29" i="1"/>
  <c r="D30" i="1"/>
  <c r="E30" i="1"/>
  <c r="G30" i="1"/>
  <c r="K30" i="1"/>
  <c r="C28" i="2"/>
  <c r="C29" i="2"/>
  <c r="C30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5" i="2"/>
  <c r="I7" i="2" l="1"/>
  <c r="J7" i="2" s="1"/>
  <c r="I9" i="2"/>
  <c r="J9" i="2" s="1"/>
  <c r="I11" i="2"/>
  <c r="J11" i="2" s="1"/>
  <c r="I13" i="2"/>
  <c r="J13" i="2" s="1"/>
  <c r="I14" i="2"/>
  <c r="J14" i="2" s="1"/>
  <c r="I16" i="2"/>
  <c r="J16" i="2" s="1"/>
  <c r="I18" i="2"/>
  <c r="J18" i="2" s="1"/>
  <c r="I19" i="2"/>
  <c r="J19" i="2" s="1"/>
  <c r="I20" i="2"/>
  <c r="J20" i="2" s="1"/>
  <c r="I21" i="2"/>
  <c r="J21" i="2" s="1"/>
  <c r="I23" i="2"/>
  <c r="J23" i="2" s="1"/>
  <c r="I24" i="2"/>
  <c r="J24" i="2" s="1"/>
  <c r="I25" i="2"/>
  <c r="J25" i="2" s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5" i="1"/>
  <c r="B30" i="1"/>
  <c r="B29" i="1"/>
  <c r="B28" i="1"/>
  <c r="A30" i="1"/>
  <c r="F23" i="1" l="1"/>
  <c r="L23" i="1" s="1"/>
  <c r="F24" i="1"/>
  <c r="L24" i="1" s="1"/>
  <c r="F20" i="1"/>
  <c r="L20" i="1" s="1"/>
  <c r="F16" i="1"/>
  <c r="L16" i="1" s="1"/>
  <c r="F9" i="1"/>
  <c r="L9" i="1" s="1"/>
  <c r="F19" i="1"/>
  <c r="L19" i="1" s="1"/>
  <c r="F11" i="1"/>
  <c r="L11" i="1" s="1"/>
  <c r="F18" i="1"/>
  <c r="L18" i="1" s="1"/>
  <c r="F14" i="1"/>
  <c r="L14" i="1" s="1"/>
  <c r="F7" i="1"/>
  <c r="L7" i="1" s="1"/>
  <c r="F25" i="1"/>
  <c r="L25" i="1" s="1"/>
  <c r="F21" i="1"/>
  <c r="L21" i="1" s="1"/>
  <c r="F13" i="1"/>
  <c r="L13" i="1" s="1"/>
  <c r="H29" i="1"/>
  <c r="H28" i="1"/>
  <c r="H30" i="1"/>
  <c r="C28" i="1"/>
  <c r="C29" i="1"/>
  <c r="C30" i="1"/>
  <c r="B8" i="2"/>
  <c r="I8" i="2" s="1"/>
  <c r="J8" i="2" s="1"/>
  <c r="B15" i="2"/>
  <c r="I15" i="2" s="1"/>
  <c r="J15" i="2" s="1"/>
  <c r="B12" i="2"/>
  <c r="I12" i="2" s="1"/>
  <c r="J12" i="2" s="1"/>
  <c r="B17" i="2"/>
  <c r="I17" i="2" s="1"/>
  <c r="J17" i="2" s="1"/>
  <c r="B27" i="2"/>
  <c r="B6" i="2"/>
  <c r="I6" i="2" s="1"/>
  <c r="J6" i="2" s="1"/>
  <c r="B10" i="2"/>
  <c r="I10" i="2" s="1"/>
  <c r="J10" i="2" s="1"/>
  <c r="B22" i="2"/>
  <c r="I22" i="2" s="1"/>
  <c r="J22" i="2" s="1"/>
  <c r="B26" i="2"/>
  <c r="I26" i="2" s="1"/>
  <c r="J26" i="2" s="1"/>
  <c r="M25" i="1" l="1"/>
  <c r="N25" i="1" s="1"/>
  <c r="O25" i="1" s="1"/>
  <c r="M11" i="1"/>
  <c r="N11" i="1"/>
  <c r="O11" i="1" s="1"/>
  <c r="M20" i="1"/>
  <c r="N20" i="1" s="1"/>
  <c r="O20" i="1" s="1"/>
  <c r="M7" i="1"/>
  <c r="N7" i="1"/>
  <c r="O7" i="1" s="1"/>
  <c r="M19" i="1"/>
  <c r="N19" i="1"/>
  <c r="O19" i="1" s="1"/>
  <c r="M24" i="1"/>
  <c r="N24" i="1" s="1"/>
  <c r="O24" i="1" s="1"/>
  <c r="M13" i="1"/>
  <c r="N13" i="1" s="1"/>
  <c r="O13" i="1" s="1"/>
  <c r="M14" i="1"/>
  <c r="N14" i="1"/>
  <c r="O14" i="1" s="1"/>
  <c r="M9" i="1"/>
  <c r="N9" i="1" s="1"/>
  <c r="O9" i="1" s="1"/>
  <c r="M23" i="1"/>
  <c r="N23" i="1"/>
  <c r="O23" i="1" s="1"/>
  <c r="M21" i="1"/>
  <c r="N21" i="1" s="1"/>
  <c r="O21" i="1" s="1"/>
  <c r="M18" i="1"/>
  <c r="N18" i="1"/>
  <c r="O18" i="1" s="1"/>
  <c r="M16" i="1"/>
  <c r="N16" i="1" s="1"/>
  <c r="O16" i="1" s="1"/>
  <c r="I27" i="2"/>
  <c r="J27" i="2" s="1"/>
  <c r="F17" i="1"/>
  <c r="L17" i="1" s="1"/>
  <c r="B30" i="2"/>
  <c r="B29" i="2"/>
  <c r="B28" i="2"/>
  <c r="F15" i="1"/>
  <c r="L15" i="1" s="1"/>
  <c r="F26" i="1"/>
  <c r="L26" i="1" s="1"/>
  <c r="F8" i="1"/>
  <c r="L8" i="1" s="1"/>
  <c r="F22" i="1"/>
  <c r="L22" i="1" s="1"/>
  <c r="F10" i="1"/>
  <c r="L10" i="1" s="1"/>
  <c r="F12" i="1"/>
  <c r="L12" i="1" s="1"/>
  <c r="F5" i="1"/>
  <c r="L5" i="1" s="1"/>
  <c r="M10" i="1" l="1"/>
  <c r="N10" i="1"/>
  <c r="O10" i="1" s="1"/>
  <c r="M15" i="1"/>
  <c r="N15" i="1"/>
  <c r="O15" i="1" s="1"/>
  <c r="M17" i="1"/>
  <c r="N17" i="1" s="1"/>
  <c r="O17" i="1" s="1"/>
  <c r="M22" i="1"/>
  <c r="N22" i="1"/>
  <c r="O22" i="1" s="1"/>
  <c r="M5" i="1"/>
  <c r="M8" i="1"/>
  <c r="N8" i="1" s="1"/>
  <c r="O8" i="1" s="1"/>
  <c r="M12" i="1"/>
  <c r="N12" i="1" s="1"/>
  <c r="O12" i="1" s="1"/>
  <c r="M26" i="1"/>
  <c r="N26" i="1"/>
  <c r="O26" i="1" s="1"/>
  <c r="I28" i="2"/>
  <c r="I30" i="2"/>
  <c r="I29" i="2"/>
  <c r="A30" i="2"/>
  <c r="N5" i="1" l="1"/>
  <c r="J28" i="2"/>
  <c r="J30" i="2"/>
  <c r="J29" i="2"/>
  <c r="F6" i="1"/>
  <c r="L6" i="1" s="1"/>
  <c r="F27" i="1"/>
  <c r="L27" i="1" s="1"/>
  <c r="M6" i="1" l="1"/>
  <c r="N6" i="1"/>
  <c r="O6" i="1" s="1"/>
  <c r="O5" i="1"/>
  <c r="M27" i="1"/>
  <c r="N27" i="1" s="1"/>
  <c r="O27" i="1" s="1"/>
  <c r="F30" i="1"/>
  <c r="F29" i="1"/>
  <c r="F28" i="1"/>
  <c r="N29" i="1" l="1"/>
  <c r="O28" i="1"/>
  <c r="O29" i="1"/>
  <c r="O30" i="1"/>
  <c r="N28" i="1"/>
  <c r="N30" i="1"/>
  <c r="M28" i="1"/>
  <c r="M29" i="1"/>
  <c r="M30" i="1"/>
  <c r="L30" i="1"/>
  <c r="L29" i="1"/>
  <c r="L28" i="1"/>
</calcChain>
</file>

<file path=xl/sharedStrings.xml><?xml version="1.0" encoding="utf-8"?>
<sst xmlns="http://schemas.openxmlformats.org/spreadsheetml/2006/main" count="49" uniqueCount="37">
  <si>
    <t>شماره دانشجويي</t>
  </si>
  <si>
    <t>تمرين1 از</t>
  </si>
  <si>
    <t>تمرين 2 از</t>
  </si>
  <si>
    <t>تمرين 3 از</t>
  </si>
  <si>
    <t>تمرين 4 از</t>
  </si>
  <si>
    <t>تمرين 5 از</t>
  </si>
  <si>
    <t>Max</t>
  </si>
  <si>
    <t>Min</t>
  </si>
  <si>
    <t xml:space="preserve">تمرین از </t>
  </si>
  <si>
    <t>جمع تمرين از</t>
  </si>
  <si>
    <t>ميان‌ترم</t>
  </si>
  <si>
    <t xml:space="preserve"> از</t>
  </si>
  <si>
    <t>از نمودار از</t>
  </si>
  <si>
    <t>از</t>
  </si>
  <si>
    <t>تكاليف</t>
  </si>
  <si>
    <t>نمره نهایی پس</t>
  </si>
  <si>
    <t>از اصلاح از</t>
  </si>
  <si>
    <t>پایان‌ترم</t>
  </si>
  <si>
    <t>تمرين6 از</t>
  </si>
  <si>
    <t>تمرين7 از</t>
  </si>
  <si>
    <t>ميان‌ترم  پس</t>
  </si>
  <si>
    <t>پایان‌ترم پس</t>
  </si>
  <si>
    <t>نمرات</t>
  </si>
  <si>
    <t>تشویقی</t>
  </si>
  <si>
    <t>حضور در کلاس</t>
  </si>
  <si>
    <t>حضور در</t>
  </si>
  <si>
    <t>کلاس از</t>
  </si>
  <si>
    <t>تمرین  از</t>
  </si>
  <si>
    <t>نامحدود</t>
  </si>
  <si>
    <t>تمرین اضافه از</t>
  </si>
  <si>
    <t>تشویقی تمرین</t>
  </si>
  <si>
    <t>اضافه از</t>
  </si>
  <si>
    <t>نمره خام</t>
  </si>
  <si>
    <t>نهایی از</t>
  </si>
  <si>
    <t>نمره نهایی</t>
  </si>
  <si>
    <t>برای همه دوستان آرزوی موفقیت دارم</t>
  </si>
  <si>
    <t>لطفا اگر اشتباه محاسباتی مشاهده شد، بلافاصله اطلاع دهید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</si>
</sst>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B Nazanin"/>
      <charset val="178"/>
    </font>
    <font>
      <b/>
      <sz val="12"/>
      <color indexed="12"/>
      <name val="B Nazanin"/>
      <charset val="178"/>
    </font>
    <font>
      <b/>
      <sz val="12"/>
      <name val="B Nazanin"/>
      <charset val="178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B Nazanin"/>
      <charset val="178"/>
    </font>
    <font>
      <sz val="11"/>
      <color theme="1"/>
      <name val="B Nazanin"/>
      <charset val="178"/>
    </font>
    <font>
      <sz val="12"/>
      <color rgb="FFFF0000"/>
      <name val="B Nazanin"/>
      <charset val="178"/>
    </font>
    <font>
      <sz val="12"/>
      <color rgb="FF0000FF"/>
      <name val="B Nazanin"/>
      <charset val="178"/>
    </font>
    <font>
      <sz val="12"/>
      <color rgb="FF00FF00"/>
      <name val="B Nazanin"/>
      <charset val="178"/>
    </font>
    <font>
      <sz val="12"/>
      <color rgb="FF0070C0"/>
      <name val="B Nazanin"/>
      <charset val="178"/>
    </font>
    <font>
      <sz val="12"/>
      <color rgb="FF77E739"/>
      <name val="B Nazanin"/>
      <charset val="178"/>
    </font>
    <font>
      <b/>
      <sz val="16"/>
      <color rgb="FFFF0000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8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center" vertical="center"/>
    </xf>
    <xf numFmtId="0" fontId="6" fillId="0" borderId="0" xfId="0" applyFont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13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1" fontId="6" fillId="2" borderId="0" xfId="3" applyNumberFormat="1" applyFont="1" applyFill="1" applyAlignment="1">
      <alignment horizontal="center" vertical="center"/>
    </xf>
    <xf numFmtId="164" fontId="4" fillId="0" borderId="0" xfId="3" applyNumberFormat="1" applyFont="1" applyAlignment="1">
      <alignment horizontal="center"/>
    </xf>
    <xf numFmtId="164" fontId="4" fillId="0" borderId="0" xfId="3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6" fillId="2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5" fillId="2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2" borderId="0" xfId="0" applyNumberFormat="1" applyFont="1" applyFill="1" applyAlignment="1">
      <alignment horizontal="center"/>
    </xf>
  </cellXfs>
  <cellStyles count="7">
    <cellStyle name="Normal" xfId="0" builtinId="0"/>
    <cellStyle name="Normal 2" xfId="1"/>
    <cellStyle name="Normal 2 2" xfId="4"/>
    <cellStyle name="Normal 2 2 2" xfId="6"/>
    <cellStyle name="Normal 2 3" xfId="5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77"/>
  <sheetViews>
    <sheetView tabSelected="1" zoomScaleNormal="100" workbookViewId="0">
      <selection activeCell="L1" sqref="L1"/>
    </sheetView>
  </sheetViews>
  <sheetFormatPr defaultRowHeight="18.75" x14ac:dyDescent="0.45"/>
  <cols>
    <col min="1" max="1" width="14.7109375" style="28" bestFit="1" customWidth="1"/>
    <col min="2" max="2" width="7.85546875" style="28" bestFit="1" customWidth="1"/>
    <col min="3" max="3" width="12.42578125" style="28" bestFit="1" customWidth="1"/>
    <col min="4" max="4" width="8.140625" style="28" customWidth="1"/>
    <col min="5" max="5" width="11" style="28" customWidth="1"/>
    <col min="6" max="6" width="7.85546875" style="28" bestFit="1" customWidth="1"/>
    <col min="7" max="7" width="8.28515625" style="28" bestFit="1" customWidth="1"/>
    <col min="8" max="8" width="8.28515625" style="50" customWidth="1"/>
    <col min="9" max="9" width="12.85546875" style="28" customWidth="1"/>
    <col min="10" max="10" width="12.85546875" style="60" customWidth="1"/>
    <col min="11" max="11" width="7.85546875" style="28" bestFit="1" customWidth="1"/>
    <col min="12" max="12" width="7.85546875" style="28" customWidth="1"/>
    <col min="13" max="13" width="11.7109375" style="60" customWidth="1"/>
    <col min="14" max="14" width="10" style="28" customWidth="1"/>
    <col min="15" max="15" width="12.5703125" style="28" bestFit="1" customWidth="1"/>
    <col min="16" max="16" width="12.5703125" style="28" customWidth="1"/>
    <col min="17" max="16384" width="9.140625" style="28"/>
  </cols>
  <sheetData>
    <row r="1" spans="1:18" ht="21" x14ac:dyDescent="0.55000000000000004">
      <c r="A1" s="51"/>
      <c r="C1" s="29" t="s">
        <v>35</v>
      </c>
      <c r="D1" s="51"/>
      <c r="E1" s="51"/>
      <c r="F1" s="51"/>
      <c r="G1" s="51"/>
      <c r="H1" s="51"/>
      <c r="I1" s="51" t="s">
        <v>36</v>
      </c>
      <c r="J1" s="51"/>
      <c r="K1" s="51"/>
      <c r="L1" s="51"/>
      <c r="M1" s="51"/>
    </row>
    <row r="2" spans="1:18" s="30" customFormat="1" ht="21" x14ac:dyDescent="0.55000000000000004">
      <c r="B2" s="30" t="s">
        <v>10</v>
      </c>
      <c r="C2" s="30" t="s">
        <v>20</v>
      </c>
      <c r="D2" s="30" t="s">
        <v>17</v>
      </c>
      <c r="E2" s="30" t="s">
        <v>21</v>
      </c>
      <c r="F2" s="30" t="s">
        <v>14</v>
      </c>
      <c r="G2" s="30" t="s">
        <v>25</v>
      </c>
      <c r="H2" s="52" t="s">
        <v>25</v>
      </c>
      <c r="I2" s="30" t="s">
        <v>24</v>
      </c>
      <c r="J2" s="52" t="s">
        <v>24</v>
      </c>
      <c r="K2" s="30" t="s">
        <v>22</v>
      </c>
      <c r="L2" s="30" t="s">
        <v>32</v>
      </c>
      <c r="M2" s="52" t="s">
        <v>30</v>
      </c>
      <c r="N2" s="30" t="s">
        <v>34</v>
      </c>
      <c r="O2" s="30" t="s">
        <v>15</v>
      </c>
      <c r="P2" s="30" t="s">
        <v>15</v>
      </c>
    </row>
    <row r="3" spans="1:18" s="30" customFormat="1" ht="21" x14ac:dyDescent="0.55000000000000004">
      <c r="A3" s="30" t="s">
        <v>0</v>
      </c>
      <c r="B3" s="30" t="s">
        <v>13</v>
      </c>
      <c r="C3" s="30" t="s">
        <v>12</v>
      </c>
      <c r="D3" s="30" t="s">
        <v>11</v>
      </c>
      <c r="E3" s="30" t="s">
        <v>12</v>
      </c>
      <c r="F3" s="30" t="s">
        <v>13</v>
      </c>
      <c r="G3" s="30" t="s">
        <v>26</v>
      </c>
      <c r="H3" s="52" t="s">
        <v>26</v>
      </c>
      <c r="I3" s="30" t="s">
        <v>27</v>
      </c>
      <c r="J3" s="52" t="s">
        <v>27</v>
      </c>
      <c r="K3" s="30" t="s">
        <v>23</v>
      </c>
      <c r="L3" s="30" t="s">
        <v>33</v>
      </c>
      <c r="M3" s="52" t="s">
        <v>31</v>
      </c>
      <c r="N3" s="30" t="s">
        <v>13</v>
      </c>
      <c r="O3" s="30" t="s">
        <v>12</v>
      </c>
      <c r="P3" s="52" t="s">
        <v>16</v>
      </c>
    </row>
    <row r="4" spans="1:18" ht="21" x14ac:dyDescent="0.55000000000000004">
      <c r="B4" s="32">
        <v>20</v>
      </c>
      <c r="C4" s="32">
        <v>20</v>
      </c>
      <c r="D4" s="32">
        <v>20</v>
      </c>
      <c r="E4" s="32">
        <v>20</v>
      </c>
      <c r="F4" s="32">
        <v>5</v>
      </c>
      <c r="G4" s="53">
        <v>24</v>
      </c>
      <c r="H4" s="53">
        <v>1</v>
      </c>
      <c r="I4" s="61">
        <v>10</v>
      </c>
      <c r="J4" s="61">
        <v>1</v>
      </c>
      <c r="K4" s="32" t="s">
        <v>28</v>
      </c>
      <c r="L4" s="32">
        <v>20</v>
      </c>
      <c r="M4" s="61"/>
      <c r="N4" s="32">
        <v>20</v>
      </c>
      <c r="O4" s="32">
        <v>20</v>
      </c>
      <c r="P4" s="61">
        <v>20</v>
      </c>
    </row>
    <row r="5" spans="1:18" s="30" customFormat="1" ht="21" x14ac:dyDescent="0.55000000000000004">
      <c r="A5" s="31">
        <v>89104801</v>
      </c>
      <c r="B5" s="54">
        <v>11.5</v>
      </c>
      <c r="C5" s="50">
        <f>B5</f>
        <v>11.5</v>
      </c>
      <c r="D5" s="50">
        <v>9</v>
      </c>
      <c r="E5" s="50">
        <f>D5+3</f>
        <v>12</v>
      </c>
      <c r="F5" s="55">
        <f>Hws!J5</f>
        <v>0.23076923076923078</v>
      </c>
      <c r="G5" s="50">
        <v>12</v>
      </c>
      <c r="H5" s="50">
        <f>G5/24</f>
        <v>0.5</v>
      </c>
      <c r="I5" s="60">
        <v>1.2</v>
      </c>
      <c r="J5" s="60">
        <f>I5/10</f>
        <v>0.12</v>
      </c>
      <c r="K5" s="50">
        <v>0.1</v>
      </c>
      <c r="L5" s="50">
        <f>C5/4+E5/2+F5+H5+J5+K5</f>
        <v>9.8257692307692288</v>
      </c>
      <c r="M5" s="60">
        <f>(2-L5/10)*Hws!L5/10</f>
        <v>0.66768389423076946</v>
      </c>
      <c r="N5" s="50">
        <f>L5+M5</f>
        <v>10.493453124999998</v>
      </c>
      <c r="O5" s="60">
        <f t="shared" ref="O5:O21" si="0">N5*1.031</f>
        <v>10.818750171874997</v>
      </c>
      <c r="P5" s="52">
        <v>10.8</v>
      </c>
      <c r="Q5" s="50"/>
      <c r="R5" s="50"/>
    </row>
    <row r="6" spans="1:18" ht="21" x14ac:dyDescent="0.55000000000000004">
      <c r="A6" s="31">
        <v>90100069</v>
      </c>
      <c r="B6" s="54">
        <v>15.75</v>
      </c>
      <c r="C6" s="50">
        <f t="shared" ref="C6:C27" si="1">B6</f>
        <v>15.75</v>
      </c>
      <c r="D6" s="50">
        <v>5</v>
      </c>
      <c r="E6" s="60">
        <f t="shared" ref="E6:E27" si="2">D6+3</f>
        <v>8</v>
      </c>
      <c r="F6" s="55">
        <f>Hws!J6</f>
        <v>2.9666153846153849</v>
      </c>
      <c r="G6" s="50">
        <v>16</v>
      </c>
      <c r="H6" s="60">
        <f t="shared" ref="H6:H27" si="3">G6/24</f>
        <v>0.66666666666666663</v>
      </c>
      <c r="I6" s="60">
        <v>2.2999999999999998</v>
      </c>
      <c r="J6" s="60">
        <f t="shared" ref="J6:J27" si="4">I6/10</f>
        <v>0.22999999999999998</v>
      </c>
      <c r="K6" s="50">
        <v>0.1</v>
      </c>
      <c r="L6" s="60">
        <f t="shared" ref="L6:L26" si="5">C6/4+E6/2+F6+H6+J6+K6</f>
        <v>11.90078205128205</v>
      </c>
      <c r="M6" s="60">
        <f>(2-L6/10)*Hws!L6/10</f>
        <v>0</v>
      </c>
      <c r="N6" s="60">
        <f t="shared" ref="N6:N27" si="6">L6+M6</f>
        <v>11.90078205128205</v>
      </c>
      <c r="O6" s="60">
        <f t="shared" si="0"/>
        <v>12.269706294871792</v>
      </c>
      <c r="P6" s="52">
        <v>12.3</v>
      </c>
      <c r="Q6" s="50"/>
      <c r="R6" s="50"/>
    </row>
    <row r="7" spans="1:18" ht="21" x14ac:dyDescent="0.55000000000000004">
      <c r="A7" s="31">
        <v>90108964</v>
      </c>
      <c r="B7" s="50">
        <v>16.75</v>
      </c>
      <c r="C7" s="50">
        <f t="shared" si="1"/>
        <v>16.75</v>
      </c>
      <c r="D7" s="50">
        <v>11.5</v>
      </c>
      <c r="E7" s="60">
        <f t="shared" si="2"/>
        <v>14.5</v>
      </c>
      <c r="F7" s="55">
        <f>Hws!J7</f>
        <v>3.428807692307692</v>
      </c>
      <c r="G7" s="50">
        <v>23</v>
      </c>
      <c r="H7" s="60">
        <f t="shared" si="3"/>
        <v>0.95833333333333337</v>
      </c>
      <c r="I7" s="60">
        <v>0</v>
      </c>
      <c r="J7" s="60">
        <f t="shared" si="4"/>
        <v>0</v>
      </c>
      <c r="K7" s="50">
        <v>0.2</v>
      </c>
      <c r="L7" s="60">
        <f t="shared" si="5"/>
        <v>16.024641025641028</v>
      </c>
      <c r="M7" s="60">
        <f>(2-L7/10)*Hws!L7/10</f>
        <v>0</v>
      </c>
      <c r="N7" s="60">
        <f t="shared" si="6"/>
        <v>16.024641025641028</v>
      </c>
      <c r="O7" s="60">
        <f t="shared" si="0"/>
        <v>16.521404897435897</v>
      </c>
      <c r="P7" s="52">
        <v>16.5</v>
      </c>
      <c r="Q7" s="50"/>
      <c r="R7" s="50"/>
    </row>
    <row r="8" spans="1:18" ht="21" x14ac:dyDescent="0.55000000000000004">
      <c r="A8" s="31">
        <v>90108975</v>
      </c>
      <c r="B8" s="50">
        <v>13.75</v>
      </c>
      <c r="C8" s="50">
        <f t="shared" si="1"/>
        <v>13.75</v>
      </c>
      <c r="D8" s="50">
        <v>10.5</v>
      </c>
      <c r="E8" s="60">
        <f t="shared" si="2"/>
        <v>13.5</v>
      </c>
      <c r="F8" s="55">
        <f>Hws!J8</f>
        <v>3.6905384615384613</v>
      </c>
      <c r="G8" s="50">
        <v>21</v>
      </c>
      <c r="H8" s="60">
        <f t="shared" si="3"/>
        <v>0.875</v>
      </c>
      <c r="I8" s="60">
        <v>0</v>
      </c>
      <c r="J8" s="60">
        <f t="shared" si="4"/>
        <v>0</v>
      </c>
      <c r="K8" s="50">
        <v>0.2</v>
      </c>
      <c r="L8" s="60">
        <f t="shared" si="5"/>
        <v>14.95303846153846</v>
      </c>
      <c r="M8" s="60">
        <f>(2-L8/10)*Hws!L8/10</f>
        <v>0</v>
      </c>
      <c r="N8" s="60">
        <f t="shared" si="6"/>
        <v>14.95303846153846</v>
      </c>
      <c r="O8" s="60">
        <f t="shared" si="0"/>
        <v>15.416582653846151</v>
      </c>
      <c r="P8" s="52">
        <v>15.4</v>
      </c>
      <c r="Q8" s="50"/>
      <c r="R8" s="50"/>
    </row>
    <row r="9" spans="1:18" ht="21" x14ac:dyDescent="0.55000000000000004">
      <c r="A9" s="31">
        <v>91108282</v>
      </c>
      <c r="B9" s="50">
        <v>6.75</v>
      </c>
      <c r="C9" s="50">
        <f t="shared" si="1"/>
        <v>6.75</v>
      </c>
      <c r="D9" s="50">
        <v>4</v>
      </c>
      <c r="E9" s="60">
        <f t="shared" si="2"/>
        <v>7</v>
      </c>
      <c r="F9" s="55">
        <f>Hws!J9</f>
        <v>0</v>
      </c>
      <c r="G9" s="50">
        <v>20</v>
      </c>
      <c r="H9" s="60">
        <f t="shared" si="3"/>
        <v>0.83333333333333337</v>
      </c>
      <c r="I9" s="60">
        <v>2.2999999999999998</v>
      </c>
      <c r="J9" s="60">
        <f t="shared" si="4"/>
        <v>0.22999999999999998</v>
      </c>
      <c r="K9" s="50">
        <v>0.1</v>
      </c>
      <c r="L9" s="60">
        <f t="shared" si="5"/>
        <v>6.3508333333333322</v>
      </c>
      <c r="M9" s="60">
        <f>(2-L9/10)*Hws!L9/10</f>
        <v>0</v>
      </c>
      <c r="N9" s="60">
        <f t="shared" si="6"/>
        <v>6.3508333333333322</v>
      </c>
      <c r="O9" s="60">
        <f t="shared" si="0"/>
        <v>6.5477091666666647</v>
      </c>
      <c r="P9" s="52">
        <v>7</v>
      </c>
      <c r="Q9" s="50"/>
      <c r="R9" s="50"/>
    </row>
    <row r="10" spans="1:18" ht="21" x14ac:dyDescent="0.55000000000000004">
      <c r="A10" s="31">
        <v>91108571</v>
      </c>
      <c r="B10" s="50">
        <v>11</v>
      </c>
      <c r="C10" s="50">
        <f t="shared" si="1"/>
        <v>11</v>
      </c>
      <c r="D10" s="50">
        <v>6.5</v>
      </c>
      <c r="E10" s="60">
        <f t="shared" si="2"/>
        <v>9.5</v>
      </c>
      <c r="F10" s="55">
        <f>Hws!J10</f>
        <v>1.2957692307692308</v>
      </c>
      <c r="G10" s="50">
        <v>13</v>
      </c>
      <c r="H10" s="60">
        <f t="shared" si="3"/>
        <v>0.54166666666666663</v>
      </c>
      <c r="I10" s="60">
        <v>0</v>
      </c>
      <c r="J10" s="60">
        <f t="shared" si="4"/>
        <v>0</v>
      </c>
      <c r="K10" s="50">
        <v>0.1</v>
      </c>
      <c r="L10" s="60">
        <f t="shared" si="5"/>
        <v>9.4374358974358969</v>
      </c>
      <c r="M10" s="60">
        <f>(2-L10/10)*Hws!L10/10</f>
        <v>0.42514320512820508</v>
      </c>
      <c r="N10" s="60">
        <f t="shared" si="6"/>
        <v>9.8625791025641014</v>
      </c>
      <c r="O10" s="60">
        <f t="shared" si="0"/>
        <v>10.168319054743588</v>
      </c>
      <c r="P10" s="52">
        <v>10.199999999999999</v>
      </c>
      <c r="Q10" s="50"/>
      <c r="R10" s="50"/>
    </row>
    <row r="11" spans="1:18" ht="21" x14ac:dyDescent="0.55000000000000004">
      <c r="A11" s="31">
        <v>91108677</v>
      </c>
      <c r="B11" s="54">
        <v>12.25</v>
      </c>
      <c r="C11" s="50">
        <f t="shared" si="1"/>
        <v>12.25</v>
      </c>
      <c r="D11" s="50">
        <v>12</v>
      </c>
      <c r="E11" s="60">
        <f t="shared" si="2"/>
        <v>15</v>
      </c>
      <c r="F11" s="55">
        <f>Hws!J11</f>
        <v>3.2075769230769233</v>
      </c>
      <c r="G11" s="50">
        <v>15</v>
      </c>
      <c r="H11" s="60">
        <f t="shared" si="3"/>
        <v>0.625</v>
      </c>
      <c r="I11" s="60">
        <v>2.2999999999999998</v>
      </c>
      <c r="J11" s="60">
        <f t="shared" si="4"/>
        <v>0.22999999999999998</v>
      </c>
      <c r="K11" s="50">
        <v>0.1</v>
      </c>
      <c r="L11" s="60">
        <f t="shared" si="5"/>
        <v>14.725076923076923</v>
      </c>
      <c r="M11" s="60">
        <f>(2-L11/10)*Hws!L11/10</f>
        <v>0.4397967115384615</v>
      </c>
      <c r="N11" s="60">
        <f t="shared" si="6"/>
        <v>15.164873634615384</v>
      </c>
      <c r="O11" s="60">
        <f t="shared" si="0"/>
        <v>15.634984717288459</v>
      </c>
      <c r="P11" s="52">
        <v>15.6</v>
      </c>
      <c r="Q11" s="50"/>
      <c r="R11" s="50"/>
    </row>
    <row r="12" spans="1:18" ht="21" x14ac:dyDescent="0.55000000000000004">
      <c r="A12" s="31">
        <v>91108706</v>
      </c>
      <c r="B12" s="50">
        <v>17</v>
      </c>
      <c r="C12" s="50">
        <f t="shared" si="1"/>
        <v>17</v>
      </c>
      <c r="D12" s="50">
        <v>14</v>
      </c>
      <c r="E12" s="60">
        <f t="shared" si="2"/>
        <v>17</v>
      </c>
      <c r="F12" s="55">
        <f>Hws!J12</f>
        <v>4.6044615384615382</v>
      </c>
      <c r="G12" s="50">
        <v>21</v>
      </c>
      <c r="H12" s="60">
        <f t="shared" si="3"/>
        <v>0.875</v>
      </c>
      <c r="I12" s="60">
        <v>7.8</v>
      </c>
      <c r="J12" s="60">
        <f t="shared" si="4"/>
        <v>0.78</v>
      </c>
      <c r="K12" s="50">
        <v>0.1</v>
      </c>
      <c r="L12" s="60">
        <f t="shared" si="5"/>
        <v>19.109461538461542</v>
      </c>
      <c r="M12" s="60">
        <f>(2-L12/10)*Hws!L12/10</f>
        <v>8.3933249999999793E-2</v>
      </c>
      <c r="N12" s="60">
        <f t="shared" si="6"/>
        <v>19.193394788461543</v>
      </c>
      <c r="O12" s="60">
        <f t="shared" si="0"/>
        <v>19.788390026903848</v>
      </c>
      <c r="P12" s="52">
        <v>19.8</v>
      </c>
      <c r="Q12" s="50"/>
      <c r="R12" s="50"/>
    </row>
    <row r="13" spans="1:18" ht="21" x14ac:dyDescent="0.55000000000000004">
      <c r="A13" s="31">
        <v>91108796</v>
      </c>
      <c r="B13" s="54">
        <v>14.25</v>
      </c>
      <c r="C13" s="50">
        <f t="shared" si="1"/>
        <v>14.25</v>
      </c>
      <c r="D13" s="50">
        <v>12.5</v>
      </c>
      <c r="E13" s="60">
        <f t="shared" si="2"/>
        <v>15.5</v>
      </c>
      <c r="F13" s="55">
        <f>Hws!J13</f>
        <v>2.9153846153846157</v>
      </c>
      <c r="G13" s="50">
        <v>20</v>
      </c>
      <c r="H13" s="60">
        <f t="shared" si="3"/>
        <v>0.83333333333333337</v>
      </c>
      <c r="I13" s="60">
        <v>8.9</v>
      </c>
      <c r="J13" s="60">
        <f t="shared" si="4"/>
        <v>0.89</v>
      </c>
      <c r="K13" s="50">
        <v>0.2</v>
      </c>
      <c r="L13" s="60">
        <f t="shared" si="5"/>
        <v>16.151217948717949</v>
      </c>
      <c r="M13" s="60">
        <f>(2-L13/10)*Hws!L13/10</f>
        <v>0.21023971955128204</v>
      </c>
      <c r="N13" s="60">
        <f t="shared" si="6"/>
        <v>16.361457668269232</v>
      </c>
      <c r="O13" s="60">
        <f t="shared" si="0"/>
        <v>16.868662855985576</v>
      </c>
      <c r="P13" s="52">
        <v>16.899999999999999</v>
      </c>
      <c r="Q13" s="50"/>
      <c r="R13" s="50"/>
    </row>
    <row r="14" spans="1:18" ht="19.5" customHeight="1" x14ac:dyDescent="0.55000000000000004">
      <c r="A14" s="31">
        <v>91108803</v>
      </c>
      <c r="B14" s="50">
        <v>13</v>
      </c>
      <c r="C14" s="50">
        <f t="shared" si="1"/>
        <v>13</v>
      </c>
      <c r="D14" s="50">
        <v>8</v>
      </c>
      <c r="E14" s="60">
        <f t="shared" si="2"/>
        <v>11</v>
      </c>
      <c r="F14" s="55">
        <f>Hws!J14</f>
        <v>2.7933846153846149</v>
      </c>
      <c r="G14" s="50">
        <v>21</v>
      </c>
      <c r="H14" s="60">
        <f t="shared" si="3"/>
        <v>0.875</v>
      </c>
      <c r="I14" s="60">
        <v>5.6</v>
      </c>
      <c r="J14" s="60">
        <f t="shared" si="4"/>
        <v>0.55999999999999994</v>
      </c>
      <c r="K14" s="50">
        <v>0.2</v>
      </c>
      <c r="L14" s="60">
        <f t="shared" si="5"/>
        <v>13.178384615384614</v>
      </c>
      <c r="M14" s="60">
        <f>(2-L14/10)*Hws!L14/10</f>
        <v>0.63441023076923098</v>
      </c>
      <c r="N14" s="60">
        <f t="shared" si="6"/>
        <v>13.812794846153844</v>
      </c>
      <c r="O14" s="60">
        <f t="shared" si="0"/>
        <v>14.240991486384612</v>
      </c>
      <c r="P14" s="52">
        <v>14.2</v>
      </c>
      <c r="Q14" s="50"/>
      <c r="R14" s="50"/>
    </row>
    <row r="15" spans="1:18" ht="21" customHeight="1" x14ac:dyDescent="0.55000000000000004">
      <c r="A15" s="31">
        <v>91108847</v>
      </c>
      <c r="B15" s="54">
        <v>16.25</v>
      </c>
      <c r="C15" s="50">
        <f t="shared" si="1"/>
        <v>16.25</v>
      </c>
      <c r="D15" s="50">
        <v>12.5</v>
      </c>
      <c r="E15" s="60">
        <f t="shared" si="2"/>
        <v>15.5</v>
      </c>
      <c r="F15" s="55">
        <f>Hws!J15</f>
        <v>4.8257307692307698</v>
      </c>
      <c r="G15" s="50">
        <v>24</v>
      </c>
      <c r="H15" s="60">
        <f t="shared" si="3"/>
        <v>1</v>
      </c>
      <c r="I15" s="60">
        <v>10</v>
      </c>
      <c r="J15" s="60">
        <f t="shared" si="4"/>
        <v>1</v>
      </c>
      <c r="K15" s="50">
        <v>0.3</v>
      </c>
      <c r="L15" s="60">
        <f t="shared" si="5"/>
        <v>18.938230769230771</v>
      </c>
      <c r="M15" s="60">
        <f>(2-L15/10)*Hws!L15/10</f>
        <v>0.10352249999999988</v>
      </c>
      <c r="N15" s="60">
        <f t="shared" si="6"/>
        <v>19.041753269230771</v>
      </c>
      <c r="O15" s="60">
        <f t="shared" si="0"/>
        <v>19.632047620576923</v>
      </c>
      <c r="P15" s="52">
        <v>19.600000000000001</v>
      </c>
      <c r="Q15" s="50"/>
      <c r="R15" s="50"/>
    </row>
    <row r="16" spans="1:18" ht="21" x14ac:dyDescent="0.55000000000000004">
      <c r="A16" s="31">
        <v>91108869</v>
      </c>
      <c r="B16" s="50">
        <v>16.25</v>
      </c>
      <c r="C16" s="50">
        <f t="shared" si="1"/>
        <v>16.25</v>
      </c>
      <c r="D16" s="50">
        <v>10.5</v>
      </c>
      <c r="E16" s="60">
        <f t="shared" si="2"/>
        <v>13.5</v>
      </c>
      <c r="F16" s="55">
        <f>Hws!J16</f>
        <v>2.8950769230769233</v>
      </c>
      <c r="G16" s="50">
        <v>20</v>
      </c>
      <c r="H16" s="60">
        <f t="shared" si="3"/>
        <v>0.83333333333333337</v>
      </c>
      <c r="I16" s="60">
        <v>3.4</v>
      </c>
      <c r="J16" s="60">
        <f t="shared" si="4"/>
        <v>0.33999999999999997</v>
      </c>
      <c r="K16" s="50">
        <v>0.3</v>
      </c>
      <c r="L16" s="60">
        <f t="shared" si="5"/>
        <v>15.180910256410257</v>
      </c>
      <c r="M16" s="60">
        <f>(2-L16/10)*Hws!L16/10</f>
        <v>0</v>
      </c>
      <c r="N16" s="60">
        <f t="shared" si="6"/>
        <v>15.180910256410257</v>
      </c>
      <c r="O16" s="60">
        <f t="shared" si="0"/>
        <v>15.651518474358975</v>
      </c>
      <c r="P16" s="52">
        <v>15.7</v>
      </c>
      <c r="Q16" s="50"/>
      <c r="R16" s="50"/>
    </row>
    <row r="17" spans="1:18" ht="21" x14ac:dyDescent="0.55000000000000004">
      <c r="A17" s="31">
        <v>91109016</v>
      </c>
      <c r="B17" s="50">
        <v>10.5</v>
      </c>
      <c r="C17" s="50">
        <f t="shared" si="1"/>
        <v>10.5</v>
      </c>
      <c r="D17" s="50">
        <v>6.5</v>
      </c>
      <c r="E17" s="60">
        <f t="shared" si="2"/>
        <v>9.5</v>
      </c>
      <c r="F17" s="55">
        <f>Hws!J17</f>
        <v>2.5176923076923083</v>
      </c>
      <c r="G17" s="50">
        <v>14</v>
      </c>
      <c r="H17" s="60">
        <f t="shared" si="3"/>
        <v>0.58333333333333337</v>
      </c>
      <c r="I17" s="60">
        <v>0</v>
      </c>
      <c r="J17" s="60">
        <f t="shared" si="4"/>
        <v>0</v>
      </c>
      <c r="K17" s="50">
        <v>0.1</v>
      </c>
      <c r="L17" s="60">
        <f t="shared" si="5"/>
        <v>10.576025641025641</v>
      </c>
      <c r="M17" s="60">
        <f>(2-L17/10)*Hws!L17/10</f>
        <v>0</v>
      </c>
      <c r="N17" s="60">
        <f t="shared" si="6"/>
        <v>10.576025641025641</v>
      </c>
      <c r="O17" s="60">
        <f t="shared" si="0"/>
        <v>10.903882435897435</v>
      </c>
      <c r="P17" s="52">
        <v>10.9</v>
      </c>
      <c r="Q17" s="50"/>
      <c r="R17" s="50"/>
    </row>
    <row r="18" spans="1:18" ht="21" x14ac:dyDescent="0.55000000000000004">
      <c r="A18" s="31">
        <v>92108827</v>
      </c>
      <c r="B18" s="50">
        <v>17.25</v>
      </c>
      <c r="C18" s="50">
        <f t="shared" si="1"/>
        <v>17.25</v>
      </c>
      <c r="D18" s="50">
        <v>11</v>
      </c>
      <c r="E18" s="60">
        <f t="shared" si="2"/>
        <v>14</v>
      </c>
      <c r="F18" s="55">
        <f>Hws!J18</f>
        <v>3.4569230769230774</v>
      </c>
      <c r="G18" s="50">
        <v>17</v>
      </c>
      <c r="H18" s="60">
        <f t="shared" si="3"/>
        <v>0.70833333333333337</v>
      </c>
      <c r="I18" s="60">
        <v>3.4</v>
      </c>
      <c r="J18" s="60">
        <f t="shared" si="4"/>
        <v>0.33999999999999997</v>
      </c>
      <c r="K18" s="50">
        <v>0.2</v>
      </c>
      <c r="L18" s="60">
        <f t="shared" si="5"/>
        <v>16.017756410256411</v>
      </c>
      <c r="M18" s="60">
        <f>(2-L18/10)*Hws!L18/10</f>
        <v>0</v>
      </c>
      <c r="N18" s="60">
        <f t="shared" si="6"/>
        <v>16.017756410256411</v>
      </c>
      <c r="O18" s="60">
        <f t="shared" si="0"/>
        <v>16.514306858974358</v>
      </c>
      <c r="P18" s="52">
        <v>16.5</v>
      </c>
      <c r="Q18" s="50"/>
      <c r="R18" s="50"/>
    </row>
    <row r="19" spans="1:18" ht="21" x14ac:dyDescent="0.55000000000000004">
      <c r="A19" s="31">
        <v>92108873</v>
      </c>
      <c r="B19" s="50">
        <v>14</v>
      </c>
      <c r="C19" s="50">
        <f t="shared" si="1"/>
        <v>14</v>
      </c>
      <c r="D19" s="50">
        <v>5</v>
      </c>
      <c r="E19" s="60">
        <f t="shared" si="2"/>
        <v>8</v>
      </c>
      <c r="F19" s="55">
        <f>Hws!J19</f>
        <v>1.3371538461538464</v>
      </c>
      <c r="G19" s="50">
        <v>12</v>
      </c>
      <c r="H19" s="60">
        <f t="shared" si="3"/>
        <v>0.5</v>
      </c>
      <c r="I19" s="60">
        <v>1.2</v>
      </c>
      <c r="J19" s="60">
        <f t="shared" si="4"/>
        <v>0.12</v>
      </c>
      <c r="K19" s="50">
        <v>0.1</v>
      </c>
      <c r="L19" s="60">
        <f t="shared" si="5"/>
        <v>9.5571538461538452</v>
      </c>
      <c r="M19" s="60">
        <f>(2-L19/10)*Hws!L19/10</f>
        <v>0</v>
      </c>
      <c r="N19" s="60">
        <f t="shared" si="6"/>
        <v>9.5571538461538452</v>
      </c>
      <c r="O19" s="60">
        <f t="shared" si="0"/>
        <v>9.853425615384614</v>
      </c>
      <c r="P19" s="52">
        <v>10</v>
      </c>
      <c r="Q19" s="50"/>
      <c r="R19" s="50"/>
    </row>
    <row r="20" spans="1:18" ht="21" x14ac:dyDescent="0.55000000000000004">
      <c r="A20" s="31">
        <v>92108902</v>
      </c>
      <c r="B20" s="50">
        <v>13.25</v>
      </c>
      <c r="C20" s="50">
        <f t="shared" si="1"/>
        <v>13.25</v>
      </c>
      <c r="D20" s="50">
        <v>8</v>
      </c>
      <c r="E20" s="60">
        <f t="shared" si="2"/>
        <v>11</v>
      </c>
      <c r="F20" s="55">
        <f>Hws!J20</f>
        <v>1.9403461538461537</v>
      </c>
      <c r="G20" s="50">
        <v>16</v>
      </c>
      <c r="H20" s="60">
        <f t="shared" si="3"/>
        <v>0.66666666666666663</v>
      </c>
      <c r="I20" s="60">
        <v>2.2999999999999998</v>
      </c>
      <c r="J20" s="60">
        <f t="shared" si="4"/>
        <v>0.22999999999999998</v>
      </c>
      <c r="K20" s="50">
        <v>0.1</v>
      </c>
      <c r="L20" s="60">
        <f t="shared" si="5"/>
        <v>11.74951282051282</v>
      </c>
      <c r="M20" s="60">
        <f>(2-L20/10)*Hws!L20/10</f>
        <v>0</v>
      </c>
      <c r="N20" s="60">
        <f t="shared" si="6"/>
        <v>11.74951282051282</v>
      </c>
      <c r="O20" s="60">
        <f t="shared" si="0"/>
        <v>12.113747717948716</v>
      </c>
      <c r="P20" s="52">
        <v>12.1</v>
      </c>
      <c r="Q20" s="50"/>
      <c r="R20" s="50"/>
    </row>
    <row r="21" spans="1:18" ht="21" x14ac:dyDescent="0.55000000000000004">
      <c r="A21" s="31">
        <v>92108981</v>
      </c>
      <c r="B21" s="54">
        <v>15.75</v>
      </c>
      <c r="C21" s="50">
        <f t="shared" si="1"/>
        <v>15.75</v>
      </c>
      <c r="D21" s="50">
        <v>11.5</v>
      </c>
      <c r="E21" s="60">
        <f t="shared" si="2"/>
        <v>14.5</v>
      </c>
      <c r="F21" s="55">
        <f>Hws!J21</f>
        <v>4.2776153846153857</v>
      </c>
      <c r="G21" s="50">
        <v>21</v>
      </c>
      <c r="H21" s="60">
        <f t="shared" si="3"/>
        <v>0.875</v>
      </c>
      <c r="I21" s="60">
        <v>10</v>
      </c>
      <c r="J21" s="60">
        <f t="shared" si="4"/>
        <v>1</v>
      </c>
      <c r="K21" s="50">
        <v>0.1</v>
      </c>
      <c r="L21" s="60">
        <f t="shared" si="5"/>
        <v>17.440115384615389</v>
      </c>
      <c r="M21" s="60">
        <f>(2-L21/10)*Hws!L21/10</f>
        <v>0</v>
      </c>
      <c r="N21" s="60">
        <f t="shared" si="6"/>
        <v>17.440115384615389</v>
      </c>
      <c r="O21" s="60">
        <f t="shared" si="0"/>
        <v>17.980758961538463</v>
      </c>
      <c r="P21" s="52">
        <v>18</v>
      </c>
      <c r="Q21" s="50"/>
      <c r="R21" s="50"/>
    </row>
    <row r="22" spans="1:18" ht="21" x14ac:dyDescent="0.55000000000000004">
      <c r="A22" s="31">
        <v>92109053</v>
      </c>
      <c r="B22" s="50">
        <v>16</v>
      </c>
      <c r="C22" s="50">
        <f t="shared" si="1"/>
        <v>16</v>
      </c>
      <c r="D22" s="50">
        <v>13</v>
      </c>
      <c r="E22" s="60">
        <f t="shared" si="2"/>
        <v>16</v>
      </c>
      <c r="F22" s="55">
        <f>Hws!J22</f>
        <v>5.2396923076923079</v>
      </c>
      <c r="G22" s="50">
        <v>22</v>
      </c>
      <c r="H22" s="60">
        <f t="shared" si="3"/>
        <v>0.91666666666666663</v>
      </c>
      <c r="I22" s="60">
        <v>10</v>
      </c>
      <c r="J22" s="60">
        <f t="shared" si="4"/>
        <v>1</v>
      </c>
      <c r="K22" s="50">
        <v>0.2</v>
      </c>
      <c r="L22" s="60">
        <f t="shared" si="5"/>
        <v>19.356358974358976</v>
      </c>
      <c r="M22" s="60">
        <f>(2-L22/10)*Hws!L22/10</f>
        <v>0</v>
      </c>
      <c r="N22" s="60">
        <f t="shared" si="6"/>
        <v>19.356358974358976</v>
      </c>
      <c r="O22" s="60">
        <f>N22*1.031</f>
        <v>19.956406102564102</v>
      </c>
      <c r="P22" s="52">
        <v>20</v>
      </c>
      <c r="Q22" s="50"/>
      <c r="R22" s="50"/>
    </row>
    <row r="23" spans="1:18" ht="21" x14ac:dyDescent="0.55000000000000004">
      <c r="A23" s="31">
        <v>92109172</v>
      </c>
      <c r="B23" s="50">
        <v>15.25</v>
      </c>
      <c r="C23" s="50">
        <f t="shared" si="1"/>
        <v>15.25</v>
      </c>
      <c r="D23" s="50">
        <v>11</v>
      </c>
      <c r="E23" s="60">
        <f t="shared" si="2"/>
        <v>14</v>
      </c>
      <c r="F23" s="55">
        <f>Hws!J23</f>
        <v>2.9758461538461543</v>
      </c>
      <c r="G23" s="50">
        <v>24</v>
      </c>
      <c r="H23" s="60">
        <f t="shared" si="3"/>
        <v>1</v>
      </c>
      <c r="I23" s="60">
        <v>6.7</v>
      </c>
      <c r="J23" s="60">
        <f t="shared" si="4"/>
        <v>0.67</v>
      </c>
      <c r="K23" s="50">
        <v>0.3</v>
      </c>
      <c r="L23" s="60">
        <f t="shared" si="5"/>
        <v>15.758346153846155</v>
      </c>
      <c r="M23" s="60">
        <f>(2-L23/10)*Hws!L23/10</f>
        <v>0</v>
      </c>
      <c r="N23" s="60">
        <f t="shared" si="6"/>
        <v>15.758346153846155</v>
      </c>
      <c r="O23" s="60">
        <f t="shared" ref="O23:O27" si="7">N23*1.031</f>
        <v>16.246854884615384</v>
      </c>
      <c r="P23" s="52">
        <v>16.2</v>
      </c>
      <c r="Q23" s="50"/>
      <c r="R23" s="50"/>
    </row>
    <row r="24" spans="1:18" ht="21" x14ac:dyDescent="0.55000000000000004">
      <c r="A24" s="31">
        <v>92109267</v>
      </c>
      <c r="B24" s="50">
        <v>13.5</v>
      </c>
      <c r="C24" s="50">
        <f t="shared" si="1"/>
        <v>13.5</v>
      </c>
      <c r="D24" s="50">
        <v>6.5</v>
      </c>
      <c r="E24" s="60">
        <f t="shared" si="2"/>
        <v>9.5</v>
      </c>
      <c r="F24" s="55">
        <f>Hws!J24</f>
        <v>2.34</v>
      </c>
      <c r="G24" s="50">
        <v>22</v>
      </c>
      <c r="H24" s="60">
        <f t="shared" si="3"/>
        <v>0.91666666666666663</v>
      </c>
      <c r="I24" s="60">
        <v>5.6</v>
      </c>
      <c r="J24" s="60">
        <f t="shared" si="4"/>
        <v>0.55999999999999994</v>
      </c>
      <c r="K24" s="50">
        <v>0.2</v>
      </c>
      <c r="L24" s="60">
        <f t="shared" si="5"/>
        <v>12.141666666666666</v>
      </c>
      <c r="M24" s="60">
        <f>(2-L24/10)*Hws!L24/10</f>
        <v>0.14734375000000002</v>
      </c>
      <c r="N24" s="60">
        <f t="shared" si="6"/>
        <v>12.289010416666665</v>
      </c>
      <c r="O24" s="60">
        <f t="shared" si="7"/>
        <v>12.66996973958333</v>
      </c>
      <c r="P24" s="52">
        <v>12.7</v>
      </c>
      <c r="Q24" s="50"/>
      <c r="R24" s="50"/>
    </row>
    <row r="25" spans="1:18" ht="21" x14ac:dyDescent="0.55000000000000004">
      <c r="A25" s="31">
        <v>92110262</v>
      </c>
      <c r="B25" s="50">
        <v>16.5</v>
      </c>
      <c r="C25" s="50">
        <f t="shared" si="1"/>
        <v>16.5</v>
      </c>
      <c r="D25" s="50">
        <v>6</v>
      </c>
      <c r="E25" s="60">
        <f t="shared" si="2"/>
        <v>9</v>
      </c>
      <c r="F25" s="55">
        <f>Hws!J25</f>
        <v>2.489615384615385</v>
      </c>
      <c r="G25" s="50">
        <v>19</v>
      </c>
      <c r="H25" s="60">
        <f t="shared" si="3"/>
        <v>0.79166666666666663</v>
      </c>
      <c r="I25" s="60">
        <v>4.5</v>
      </c>
      <c r="J25" s="60">
        <f t="shared" si="4"/>
        <v>0.45</v>
      </c>
      <c r="K25" s="50">
        <v>0.2</v>
      </c>
      <c r="L25" s="60">
        <f t="shared" si="5"/>
        <v>12.55628205128205</v>
      </c>
      <c r="M25" s="60">
        <f>(2-L25/10)*Hws!L25/10</f>
        <v>0</v>
      </c>
      <c r="N25" s="60">
        <f t="shared" si="6"/>
        <v>12.55628205128205</v>
      </c>
      <c r="O25" s="60">
        <f t="shared" si="7"/>
        <v>12.945526794871792</v>
      </c>
      <c r="P25" s="52">
        <v>12.9</v>
      </c>
      <c r="Q25" s="50"/>
      <c r="R25" s="50"/>
    </row>
    <row r="26" spans="1:18" ht="21" x14ac:dyDescent="0.55000000000000004">
      <c r="A26" s="31">
        <v>94200598</v>
      </c>
      <c r="B26" s="50">
        <v>16.75</v>
      </c>
      <c r="C26" s="50">
        <f t="shared" si="1"/>
        <v>16.75</v>
      </c>
      <c r="D26" s="50">
        <v>12.5</v>
      </c>
      <c r="E26" s="60">
        <f t="shared" si="2"/>
        <v>15.5</v>
      </c>
      <c r="F26" s="55">
        <f>Hws!J26</f>
        <v>3.0220769230769231</v>
      </c>
      <c r="G26" s="50">
        <v>23</v>
      </c>
      <c r="H26" s="60">
        <f t="shared" si="3"/>
        <v>0.95833333333333337</v>
      </c>
      <c r="I26" s="60">
        <v>8.9</v>
      </c>
      <c r="J26" s="60">
        <f t="shared" si="4"/>
        <v>0.89</v>
      </c>
      <c r="K26" s="50">
        <v>0.2</v>
      </c>
      <c r="L26" s="60">
        <f t="shared" si="5"/>
        <v>17.007910256410256</v>
      </c>
      <c r="M26" s="60">
        <f>(2-L26/10)*Hws!L26/10</f>
        <v>0</v>
      </c>
      <c r="N26" s="60">
        <f t="shared" si="6"/>
        <v>17.007910256410256</v>
      </c>
      <c r="O26" s="60">
        <f t="shared" si="7"/>
        <v>17.535155474358973</v>
      </c>
      <c r="P26" s="52">
        <v>17.5</v>
      </c>
      <c r="Q26" s="50"/>
      <c r="R26" s="50"/>
    </row>
    <row r="27" spans="1:18" ht="21" x14ac:dyDescent="0.55000000000000004">
      <c r="A27" s="31">
        <v>94204545</v>
      </c>
      <c r="B27" s="50">
        <v>16.5</v>
      </c>
      <c r="C27" s="50">
        <f t="shared" si="1"/>
        <v>16.5</v>
      </c>
      <c r="D27" s="50">
        <v>15.5</v>
      </c>
      <c r="E27" s="60">
        <f t="shared" si="2"/>
        <v>18.5</v>
      </c>
      <c r="F27" s="55">
        <f>Hws!J27</f>
        <v>3.8975384615384616</v>
      </c>
      <c r="G27" s="50">
        <v>24</v>
      </c>
      <c r="H27" s="60">
        <f t="shared" si="3"/>
        <v>1</v>
      </c>
      <c r="I27" s="60">
        <v>8.9</v>
      </c>
      <c r="J27" s="60">
        <f t="shared" si="4"/>
        <v>0.89</v>
      </c>
      <c r="K27" s="50">
        <v>0.3</v>
      </c>
      <c r="L27" s="60">
        <f>C27/4+E27/2+F27+H27+J27+K27</f>
        <v>19.462538461538461</v>
      </c>
      <c r="M27" s="60">
        <f>(2-L27/10)*Hws!L27/10</f>
        <v>0</v>
      </c>
      <c r="N27" s="60">
        <f t="shared" si="6"/>
        <v>19.462538461538461</v>
      </c>
      <c r="O27" s="60">
        <f t="shared" si="7"/>
        <v>20.065877153846152</v>
      </c>
      <c r="P27" s="52">
        <v>20</v>
      </c>
      <c r="Q27" s="50"/>
      <c r="R27" s="50"/>
    </row>
    <row r="28" spans="1:18" x14ac:dyDescent="0.45">
      <c r="A28" s="49" t="s">
        <v>7</v>
      </c>
      <c r="B28" s="41">
        <f t="shared" ref="B28:H28" si="8">MIN(B5:B27)</f>
        <v>6.75</v>
      </c>
      <c r="C28" s="41">
        <f t="shared" si="8"/>
        <v>6.75</v>
      </c>
      <c r="D28" s="41">
        <f t="shared" si="8"/>
        <v>4</v>
      </c>
      <c r="E28" s="41">
        <f t="shared" si="8"/>
        <v>7</v>
      </c>
      <c r="F28" s="41">
        <f t="shared" si="8"/>
        <v>0</v>
      </c>
      <c r="G28" s="41">
        <f t="shared" si="8"/>
        <v>12</v>
      </c>
      <c r="H28" s="41">
        <f t="shared" si="8"/>
        <v>0.5</v>
      </c>
      <c r="I28" s="41">
        <f t="shared" ref="I28" si="9">MIN(I5:I27)</f>
        <v>0</v>
      </c>
      <c r="J28" s="41">
        <f t="shared" ref="J28" si="10">MIN(J5:J27)</f>
        <v>0</v>
      </c>
      <c r="K28" s="41">
        <f t="shared" ref="K28:P28" si="11">MIN(K5:K27)</f>
        <v>0.1</v>
      </c>
      <c r="L28" s="41">
        <f t="shared" si="11"/>
        <v>6.3508333333333322</v>
      </c>
      <c r="M28" s="41">
        <f t="shared" si="11"/>
        <v>0</v>
      </c>
      <c r="N28" s="41">
        <f t="shared" si="11"/>
        <v>6.3508333333333322</v>
      </c>
      <c r="O28" s="41">
        <f t="shared" si="11"/>
        <v>6.5477091666666647</v>
      </c>
      <c r="P28" s="41">
        <f t="shared" si="11"/>
        <v>7</v>
      </c>
    </row>
    <row r="29" spans="1:18" x14ac:dyDescent="0.45">
      <c r="A29" s="47" t="s">
        <v>6</v>
      </c>
      <c r="B29" s="42">
        <f t="shared" ref="B29:H29" si="12">MAX(B5:B27)</f>
        <v>17.25</v>
      </c>
      <c r="C29" s="42">
        <f t="shared" si="12"/>
        <v>17.25</v>
      </c>
      <c r="D29" s="42">
        <f t="shared" si="12"/>
        <v>15.5</v>
      </c>
      <c r="E29" s="42">
        <f t="shared" si="12"/>
        <v>18.5</v>
      </c>
      <c r="F29" s="42">
        <f t="shared" si="12"/>
        <v>5.2396923076923079</v>
      </c>
      <c r="G29" s="42">
        <f t="shared" si="12"/>
        <v>24</v>
      </c>
      <c r="H29" s="42">
        <f t="shared" si="12"/>
        <v>1</v>
      </c>
      <c r="I29" s="42">
        <f t="shared" ref="I29:J29" si="13">MAX(I5:I27)</f>
        <v>10</v>
      </c>
      <c r="J29" s="42">
        <f t="shared" si="13"/>
        <v>1</v>
      </c>
      <c r="K29" s="42">
        <f t="shared" ref="K29:P29" si="14">MAX(K5:K27)</f>
        <v>0.3</v>
      </c>
      <c r="L29" s="42">
        <f t="shared" si="14"/>
        <v>19.462538461538461</v>
      </c>
      <c r="M29" s="42">
        <f t="shared" si="14"/>
        <v>0.66768389423076946</v>
      </c>
      <c r="N29" s="42">
        <f t="shared" si="14"/>
        <v>19.462538461538461</v>
      </c>
      <c r="O29" s="42">
        <f t="shared" si="14"/>
        <v>20.065877153846152</v>
      </c>
      <c r="P29" s="42">
        <f t="shared" si="14"/>
        <v>20</v>
      </c>
    </row>
    <row r="30" spans="1:18" x14ac:dyDescent="0.45">
      <c r="A30" s="48">
        <f>Overal!A70</f>
        <v>0</v>
      </c>
      <c r="B30" s="43">
        <f t="shared" ref="B30:H30" si="15">AVERAGE(B5:B27)</f>
        <v>14.336956521739131</v>
      </c>
      <c r="C30" s="43">
        <f t="shared" si="15"/>
        <v>14.336956521739131</v>
      </c>
      <c r="D30" s="43">
        <f t="shared" si="15"/>
        <v>9.6739130434782616</v>
      </c>
      <c r="E30" s="43">
        <f t="shared" si="15"/>
        <v>12.673913043478262</v>
      </c>
      <c r="F30" s="43">
        <f t="shared" si="15"/>
        <v>2.8847224080267564</v>
      </c>
      <c r="G30" s="43">
        <f t="shared" si="15"/>
        <v>19.130434782608695</v>
      </c>
      <c r="H30" s="43">
        <f t="shared" si="15"/>
        <v>0.79710144927536231</v>
      </c>
      <c r="I30" s="43">
        <f t="shared" ref="I30:J30" si="16">AVERAGE(I5:I27)</f>
        <v>4.5782608695652174</v>
      </c>
      <c r="J30" s="43">
        <f t="shared" si="16"/>
        <v>0.45782608695652177</v>
      </c>
      <c r="K30" s="43">
        <f t="shared" ref="K30:P30" si="17">AVERAGE(K5:K27)</f>
        <v>0.17391304347826092</v>
      </c>
      <c r="L30" s="43">
        <f t="shared" si="17"/>
        <v>14.234758639910813</v>
      </c>
      <c r="M30" s="43">
        <f t="shared" si="17"/>
        <v>0.11791622874860649</v>
      </c>
      <c r="N30" s="43">
        <f t="shared" si="17"/>
        <v>14.352674868659422</v>
      </c>
      <c r="O30" s="43">
        <f t="shared" si="17"/>
        <v>14.797607789587863</v>
      </c>
      <c r="P30" s="43">
        <f t="shared" si="17"/>
        <v>14.817391304347824</v>
      </c>
    </row>
    <row r="31" spans="1:18" x14ac:dyDescent="0.45">
      <c r="C31" s="33"/>
      <c r="F31" s="34"/>
    </row>
    <row r="32" spans="1:18" ht="21" x14ac:dyDescent="0.55000000000000004">
      <c r="C32" s="33"/>
      <c r="F32" s="34"/>
      <c r="G32" s="51"/>
    </row>
    <row r="33" spans="2:7" ht="21" x14ac:dyDescent="0.55000000000000004">
      <c r="C33" s="33"/>
      <c r="F33" s="34"/>
      <c r="G33" s="51"/>
    </row>
    <row r="34" spans="2:7" ht="21" x14ac:dyDescent="0.55000000000000004">
      <c r="B34" s="33"/>
      <c r="C34" s="33"/>
      <c r="F34" s="34"/>
      <c r="G34" s="51"/>
    </row>
    <row r="35" spans="2:7" ht="21" x14ac:dyDescent="0.55000000000000004">
      <c r="C35" s="33"/>
      <c r="F35" s="34"/>
      <c r="G35" s="51"/>
    </row>
    <row r="36" spans="2:7" x14ac:dyDescent="0.45">
      <c r="C36" s="33"/>
      <c r="F36" s="34"/>
      <c r="G36" s="56"/>
    </row>
    <row r="37" spans="2:7" x14ac:dyDescent="0.45">
      <c r="C37" s="33"/>
      <c r="F37" s="34"/>
      <c r="G37" s="56"/>
    </row>
    <row r="38" spans="2:7" x14ac:dyDescent="0.45">
      <c r="C38" s="33"/>
      <c r="F38" s="34"/>
      <c r="G38" s="56"/>
    </row>
    <row r="39" spans="2:7" x14ac:dyDescent="0.45">
      <c r="B39" s="33"/>
      <c r="C39" s="33"/>
      <c r="F39" s="34"/>
      <c r="G39" s="56"/>
    </row>
    <row r="40" spans="2:7" x14ac:dyDescent="0.45">
      <c r="C40" s="33"/>
      <c r="F40" s="34"/>
    </row>
    <row r="41" spans="2:7" x14ac:dyDescent="0.45">
      <c r="C41" s="33"/>
      <c r="F41" s="34"/>
    </row>
    <row r="42" spans="2:7" x14ac:dyDescent="0.45">
      <c r="C42" s="33"/>
      <c r="F42" s="34"/>
    </row>
    <row r="43" spans="2:7" x14ac:dyDescent="0.45">
      <c r="C43" s="33"/>
      <c r="F43" s="34"/>
    </row>
    <row r="44" spans="2:7" x14ac:dyDescent="0.45">
      <c r="C44" s="33"/>
      <c r="F44" s="34"/>
    </row>
    <row r="45" spans="2:7" x14ac:dyDescent="0.45">
      <c r="C45" s="33"/>
      <c r="F45" s="34"/>
    </row>
    <row r="46" spans="2:7" x14ac:dyDescent="0.45">
      <c r="C46" s="33"/>
      <c r="F46" s="34"/>
    </row>
    <row r="47" spans="2:7" x14ac:dyDescent="0.45">
      <c r="C47" s="33"/>
      <c r="F47" s="34"/>
    </row>
    <row r="48" spans="2:7" x14ac:dyDescent="0.45">
      <c r="C48" s="33"/>
      <c r="F48" s="34"/>
    </row>
    <row r="49" spans="2:6" x14ac:dyDescent="0.45">
      <c r="C49" s="33"/>
      <c r="F49" s="34"/>
    </row>
    <row r="50" spans="2:6" x14ac:dyDescent="0.45">
      <c r="C50" s="33"/>
      <c r="F50" s="34"/>
    </row>
    <row r="51" spans="2:6" x14ac:dyDescent="0.45">
      <c r="C51" s="33"/>
      <c r="F51" s="34"/>
    </row>
    <row r="52" spans="2:6" x14ac:dyDescent="0.45">
      <c r="C52" s="33"/>
      <c r="F52" s="34"/>
    </row>
    <row r="53" spans="2:6" x14ac:dyDescent="0.45">
      <c r="C53" s="33"/>
      <c r="F53" s="34"/>
    </row>
    <row r="54" spans="2:6" x14ac:dyDescent="0.45">
      <c r="C54" s="33"/>
      <c r="F54" s="34"/>
    </row>
    <row r="55" spans="2:6" x14ac:dyDescent="0.45">
      <c r="B55" s="33"/>
      <c r="C55" s="33"/>
      <c r="F55" s="34"/>
    </row>
    <row r="56" spans="2:6" x14ac:dyDescent="0.45">
      <c r="C56" s="33"/>
      <c r="F56" s="34"/>
    </row>
    <row r="57" spans="2:6" x14ac:dyDescent="0.45">
      <c r="C57" s="33"/>
      <c r="F57" s="34"/>
    </row>
    <row r="58" spans="2:6" x14ac:dyDescent="0.45">
      <c r="C58" s="33"/>
      <c r="F58" s="34"/>
    </row>
    <row r="59" spans="2:6" x14ac:dyDescent="0.45">
      <c r="C59" s="33"/>
      <c r="F59" s="34"/>
    </row>
    <row r="60" spans="2:6" x14ac:dyDescent="0.45">
      <c r="C60" s="33"/>
      <c r="F60" s="34"/>
    </row>
    <row r="61" spans="2:6" x14ac:dyDescent="0.45">
      <c r="B61" s="33"/>
      <c r="C61" s="33"/>
      <c r="F61" s="34"/>
    </row>
    <row r="62" spans="2:6" x14ac:dyDescent="0.45">
      <c r="B62" s="33"/>
      <c r="C62" s="33"/>
      <c r="F62" s="34"/>
    </row>
    <row r="63" spans="2:6" x14ac:dyDescent="0.45">
      <c r="C63" s="33"/>
      <c r="F63" s="34"/>
    </row>
    <row r="64" spans="2:6" x14ac:dyDescent="0.45">
      <c r="C64" s="33"/>
      <c r="F64" s="34"/>
    </row>
    <row r="65" spans="3:13" x14ac:dyDescent="0.45">
      <c r="C65" s="33"/>
      <c r="F65" s="34"/>
    </row>
    <row r="66" spans="3:13" x14ac:dyDescent="0.45">
      <c r="C66" s="33"/>
      <c r="F66" s="34"/>
    </row>
    <row r="67" spans="3:13" s="35" customFormat="1" x14ac:dyDescent="0.45">
      <c r="H67" s="56"/>
      <c r="J67" s="56"/>
      <c r="M67" s="56"/>
    </row>
    <row r="68" spans="3:13" s="36" customFormat="1" x14ac:dyDescent="0.45">
      <c r="H68" s="57"/>
      <c r="J68" s="57"/>
      <c r="M68" s="57"/>
    </row>
    <row r="69" spans="3:13" s="37" customFormat="1" x14ac:dyDescent="0.45">
      <c r="H69" s="58"/>
      <c r="J69" s="58"/>
      <c r="M69" s="58"/>
    </row>
    <row r="71" spans="3:13" ht="26.25" x14ac:dyDescent="0.65">
      <c r="F71" s="38"/>
    </row>
    <row r="72" spans="3:13" ht="21" x14ac:dyDescent="0.55000000000000004">
      <c r="F72" s="29"/>
    </row>
    <row r="73" spans="3:13" ht="21" x14ac:dyDescent="0.55000000000000004">
      <c r="F73" s="29"/>
    </row>
    <row r="74" spans="3:13" ht="21" x14ac:dyDescent="0.55000000000000004">
      <c r="F74" s="29"/>
    </row>
    <row r="75" spans="3:13" ht="21" x14ac:dyDescent="0.55000000000000004">
      <c r="F75" s="29"/>
    </row>
    <row r="76" spans="3:13" ht="21" x14ac:dyDescent="0.55000000000000004">
      <c r="F76" s="29"/>
    </row>
    <row r="77" spans="3:13" ht="21" x14ac:dyDescent="0.55000000000000004">
      <c r="F77" s="29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U141"/>
  <sheetViews>
    <sheetView workbookViewId="0"/>
  </sheetViews>
  <sheetFormatPr defaultRowHeight="18.75" x14ac:dyDescent="0.45"/>
  <cols>
    <col min="1" max="1" width="12.7109375" style="2" bestFit="1" customWidth="1"/>
    <col min="2" max="2" width="13.7109375" style="12" bestFit="1" customWidth="1"/>
    <col min="3" max="6" width="13.7109375" style="2" bestFit="1" customWidth="1"/>
    <col min="7" max="7" width="12.28515625" customWidth="1"/>
    <col min="9" max="9" width="11.85546875" style="2" bestFit="1" customWidth="1"/>
    <col min="10" max="10" width="13.7109375" style="2" bestFit="1" customWidth="1"/>
    <col min="11" max="11" width="3.85546875" style="2" customWidth="1"/>
    <col min="12" max="12" width="12.5703125" style="2" bestFit="1" customWidth="1"/>
    <col min="13" max="18" width="9.140625" style="2"/>
    <col min="19" max="19" width="19.7109375" style="2" bestFit="1" customWidth="1"/>
    <col min="20" max="16384" width="9.140625" style="2"/>
  </cols>
  <sheetData>
    <row r="2" spans="1:21" ht="21" x14ac:dyDescent="0.55000000000000004">
      <c r="B2" s="11"/>
      <c r="C2" s="6"/>
      <c r="D2" s="6"/>
      <c r="E2" s="6"/>
      <c r="F2" s="6"/>
      <c r="I2" s="7"/>
      <c r="J2" s="4"/>
    </row>
    <row r="3" spans="1:21" s="18" customFormat="1" ht="21" x14ac:dyDescent="0.55000000000000004">
      <c r="A3" s="16" t="s">
        <v>0</v>
      </c>
      <c r="B3" s="39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25" t="s">
        <v>18</v>
      </c>
      <c r="H3" s="25" t="s">
        <v>19</v>
      </c>
      <c r="I3" s="17" t="s">
        <v>9</v>
      </c>
      <c r="J3" s="17" t="s">
        <v>8</v>
      </c>
      <c r="L3" s="17" t="s">
        <v>29</v>
      </c>
      <c r="U3" s="15"/>
    </row>
    <row r="4" spans="1:21" ht="21" x14ac:dyDescent="0.55000000000000004">
      <c r="A4" s="3"/>
      <c r="B4" s="8">
        <v>30</v>
      </c>
      <c r="C4" s="8">
        <v>36</v>
      </c>
      <c r="D4" s="8">
        <v>21</v>
      </c>
      <c r="E4" s="62">
        <v>22</v>
      </c>
      <c r="F4" s="62">
        <v>19.5</v>
      </c>
      <c r="G4" s="8">
        <v>34</v>
      </c>
      <c r="H4" s="8"/>
      <c r="I4" s="45">
        <v>162.5</v>
      </c>
      <c r="J4" s="9">
        <v>5</v>
      </c>
      <c r="L4" s="45">
        <v>10</v>
      </c>
      <c r="M4" s="14"/>
    </row>
    <row r="5" spans="1:21" x14ac:dyDescent="0.45">
      <c r="A5" s="1">
        <f>Overal!A5</f>
        <v>89104801</v>
      </c>
      <c r="D5" s="46">
        <v>7.5</v>
      </c>
      <c r="E5" s="19"/>
      <c r="F5" s="19"/>
      <c r="G5" s="26"/>
      <c r="H5" s="27"/>
      <c r="I5" s="19">
        <f t="shared" ref="I5:I27" si="0">SUM(B5:H5)</f>
        <v>7.5</v>
      </c>
      <c r="J5" s="12">
        <f>I5*5/162.5</f>
        <v>0.23076923076923078</v>
      </c>
      <c r="L5" s="59">
        <v>6.5625</v>
      </c>
      <c r="M5" s="14"/>
    </row>
    <row r="6" spans="1:21" x14ac:dyDescent="0.45">
      <c r="A6" s="44">
        <f>Overal!A6</f>
        <v>90100069</v>
      </c>
      <c r="B6" s="12">
        <f>18.25*1.05</f>
        <v>19.162500000000001</v>
      </c>
      <c r="C6" s="5">
        <v>16.899999999999999</v>
      </c>
      <c r="D6" s="44">
        <f>14.5*1.05</f>
        <v>15.225000000000001</v>
      </c>
      <c r="F6" s="46">
        <v>15.675000000000001</v>
      </c>
      <c r="G6" s="26">
        <v>29.452500000000004</v>
      </c>
      <c r="H6" s="26"/>
      <c r="I6" s="46">
        <f t="shared" si="0"/>
        <v>96.415000000000006</v>
      </c>
      <c r="J6" s="59">
        <f t="shared" ref="J6:J27" si="1">I6*5/162.5</f>
        <v>2.9666153846153849</v>
      </c>
      <c r="L6" s="59"/>
      <c r="M6" s="13"/>
    </row>
    <row r="7" spans="1:21" x14ac:dyDescent="0.45">
      <c r="A7" s="44">
        <f>Overal!A7</f>
        <v>90108964</v>
      </c>
      <c r="B7" s="40">
        <v>20.25</v>
      </c>
      <c r="C7" s="24">
        <v>13.9</v>
      </c>
      <c r="D7" s="44">
        <f>18.75*1.05</f>
        <v>19.6875</v>
      </c>
      <c r="E7" s="2">
        <v>18.975000000000001</v>
      </c>
      <c r="F7" s="46">
        <v>12.375000000000002</v>
      </c>
      <c r="G7" s="26">
        <v>26.248749999999998</v>
      </c>
      <c r="H7" s="27"/>
      <c r="I7" s="46">
        <f t="shared" si="0"/>
        <v>111.43625</v>
      </c>
      <c r="J7" s="59">
        <f t="shared" si="1"/>
        <v>3.428807692307692</v>
      </c>
      <c r="L7" s="59"/>
      <c r="M7" s="13"/>
    </row>
    <row r="8" spans="1:21" x14ac:dyDescent="0.45">
      <c r="A8" s="44">
        <f>Overal!A8</f>
        <v>90108975</v>
      </c>
      <c r="B8" s="12">
        <f>20.5*1.15</f>
        <v>23.574999999999999</v>
      </c>
      <c r="C8" s="5">
        <v>20.100000000000001</v>
      </c>
      <c r="D8" s="44">
        <f>18.5*1.05</f>
        <v>19.425000000000001</v>
      </c>
      <c r="E8" s="2">
        <v>15.675000000000001</v>
      </c>
      <c r="F8" s="46">
        <v>17.875</v>
      </c>
      <c r="G8" s="26">
        <v>23.292500000000004</v>
      </c>
      <c r="H8" s="26"/>
      <c r="I8" s="46">
        <f t="shared" si="0"/>
        <v>119.9425</v>
      </c>
      <c r="J8" s="59">
        <f t="shared" si="1"/>
        <v>3.6905384615384613</v>
      </c>
      <c r="L8" s="59"/>
      <c r="M8" s="13"/>
    </row>
    <row r="9" spans="1:21" x14ac:dyDescent="0.45">
      <c r="A9" s="44">
        <f>Overal!A9</f>
        <v>91108282</v>
      </c>
      <c r="C9" s="5"/>
      <c r="D9" s="44"/>
      <c r="F9" s="46"/>
      <c r="G9" s="26"/>
      <c r="H9" s="26"/>
      <c r="I9" s="46">
        <f t="shared" si="0"/>
        <v>0</v>
      </c>
      <c r="J9" s="59">
        <f t="shared" si="1"/>
        <v>0</v>
      </c>
      <c r="L9" s="59"/>
      <c r="M9" s="13"/>
    </row>
    <row r="10" spans="1:21" x14ac:dyDescent="0.45">
      <c r="A10" s="44">
        <f>Overal!A10</f>
        <v>91108571</v>
      </c>
      <c r="B10" s="12">
        <f>17.25*1.05</f>
        <v>18.112500000000001</v>
      </c>
      <c r="C10" s="5"/>
      <c r="D10" s="44">
        <v>13</v>
      </c>
      <c r="F10" s="20"/>
      <c r="G10" s="27">
        <v>11</v>
      </c>
      <c r="H10" s="27"/>
      <c r="I10" s="46">
        <f t="shared" si="0"/>
        <v>42.112499999999997</v>
      </c>
      <c r="J10" s="59">
        <f t="shared" si="1"/>
        <v>1.2957692307692308</v>
      </c>
      <c r="L10" s="59">
        <v>4.0249999999999995</v>
      </c>
      <c r="M10" s="13"/>
    </row>
    <row r="11" spans="1:21" x14ac:dyDescent="0.45">
      <c r="A11" s="44">
        <f>Overal!A11</f>
        <v>91108677</v>
      </c>
      <c r="B11" s="40">
        <v>13.5</v>
      </c>
      <c r="C11" s="24">
        <v>18.399999999999999</v>
      </c>
      <c r="D11" s="44">
        <f>14.5</f>
        <v>14.5</v>
      </c>
      <c r="E11" s="2">
        <v>19.346250000000005</v>
      </c>
      <c r="F11" s="46">
        <v>15.950000000000001</v>
      </c>
      <c r="G11" s="27">
        <v>22.55</v>
      </c>
      <c r="H11" s="26"/>
      <c r="I11" s="46">
        <f t="shared" si="0"/>
        <v>104.24625</v>
      </c>
      <c r="J11" s="59">
        <f t="shared" si="1"/>
        <v>3.2075769230769233</v>
      </c>
      <c r="L11" s="59">
        <v>8.3374999999999986</v>
      </c>
      <c r="M11" s="13"/>
    </row>
    <row r="12" spans="1:21" x14ac:dyDescent="0.45">
      <c r="A12" s="44">
        <f>Overal!A12</f>
        <v>91108706</v>
      </c>
      <c r="B12" s="40">
        <f>24.25*1.1</f>
        <v>26.675000000000001</v>
      </c>
      <c r="C12" s="24">
        <v>33.1</v>
      </c>
      <c r="D12" s="44">
        <f>17*1.1</f>
        <v>18.700000000000003</v>
      </c>
      <c r="E12" s="2">
        <v>22.77</v>
      </c>
      <c r="F12" s="46">
        <v>21.175000000000001</v>
      </c>
      <c r="G12" s="27">
        <v>27.225000000000005</v>
      </c>
      <c r="H12" s="27"/>
      <c r="I12" s="46">
        <f t="shared" si="0"/>
        <v>149.64500000000001</v>
      </c>
      <c r="J12" s="59">
        <f t="shared" si="1"/>
        <v>4.6044615384615382</v>
      </c>
      <c r="L12" s="59">
        <v>9.4250000000000007</v>
      </c>
      <c r="M12" s="13"/>
    </row>
    <row r="13" spans="1:21" x14ac:dyDescent="0.45">
      <c r="A13" s="44">
        <f>Overal!A13</f>
        <v>91108796</v>
      </c>
      <c r="B13" s="40">
        <v>19.5</v>
      </c>
      <c r="C13" s="24">
        <v>13.9</v>
      </c>
      <c r="D13" s="44">
        <v>13.5</v>
      </c>
      <c r="E13" s="2">
        <v>17.05</v>
      </c>
      <c r="F13" s="20">
        <v>13.475000000000001</v>
      </c>
      <c r="G13" s="27">
        <v>17.325000000000003</v>
      </c>
      <c r="H13" s="26"/>
      <c r="I13" s="46">
        <f t="shared" si="0"/>
        <v>94.750000000000014</v>
      </c>
      <c r="J13" s="59">
        <f t="shared" si="1"/>
        <v>2.9153846153846157</v>
      </c>
      <c r="L13" s="59">
        <v>5.4624999999999995</v>
      </c>
      <c r="M13" s="13"/>
    </row>
    <row r="14" spans="1:21" x14ac:dyDescent="0.45">
      <c r="A14" s="44">
        <f>Overal!A14</f>
        <v>91108803</v>
      </c>
      <c r="B14" s="40">
        <v>21.75</v>
      </c>
      <c r="C14" s="24">
        <v>27.8</v>
      </c>
      <c r="D14" s="44">
        <f>17.5*0.7</f>
        <v>12.25</v>
      </c>
      <c r="E14" s="2">
        <v>12.21</v>
      </c>
      <c r="F14" s="46">
        <v>16.775000000000002</v>
      </c>
      <c r="G14" s="27"/>
      <c r="H14" s="26"/>
      <c r="I14" s="46">
        <f t="shared" si="0"/>
        <v>90.784999999999997</v>
      </c>
      <c r="J14" s="59">
        <f t="shared" si="1"/>
        <v>2.7933846153846149</v>
      </c>
      <c r="L14" s="59">
        <v>9.2999999999999989</v>
      </c>
      <c r="M14" s="13"/>
    </row>
    <row r="15" spans="1:21" x14ac:dyDescent="0.45">
      <c r="A15" s="44">
        <f>Overal!A15</f>
        <v>91108847</v>
      </c>
      <c r="B15" s="40">
        <f>25.25*1.15</f>
        <v>29.037499999999998</v>
      </c>
      <c r="C15" s="24">
        <v>35</v>
      </c>
      <c r="D15" s="44">
        <f>16.25*1.1</f>
        <v>17.875</v>
      </c>
      <c r="E15" s="2">
        <v>25.616250000000001</v>
      </c>
      <c r="F15" s="46">
        <v>22.687500000000004</v>
      </c>
      <c r="G15" s="27">
        <v>26.620000000000005</v>
      </c>
      <c r="H15" s="27"/>
      <c r="I15" s="46">
        <f t="shared" si="0"/>
        <v>156.83625000000001</v>
      </c>
      <c r="J15" s="59">
        <f t="shared" si="1"/>
        <v>4.8257307692307698</v>
      </c>
      <c r="L15" s="59">
        <v>9.75</v>
      </c>
      <c r="M15" s="13"/>
      <c r="N15" s="10"/>
      <c r="O15" s="10"/>
      <c r="P15" s="10"/>
      <c r="Q15" s="7"/>
    </row>
    <row r="16" spans="1:21" x14ac:dyDescent="0.45">
      <c r="A16" s="44">
        <f>Overal!A16</f>
        <v>91108869</v>
      </c>
      <c r="B16" s="40">
        <v>22.5</v>
      </c>
      <c r="C16" s="24">
        <v>26.6</v>
      </c>
      <c r="D16" s="44">
        <f>16.5*0.7</f>
        <v>11.549999999999999</v>
      </c>
      <c r="E16" s="2">
        <v>15.840000000000002</v>
      </c>
      <c r="F16" s="46">
        <v>17.600000000000001</v>
      </c>
      <c r="G16" s="27"/>
      <c r="H16" s="26"/>
      <c r="I16" s="46">
        <f t="shared" si="0"/>
        <v>94.09</v>
      </c>
      <c r="J16" s="59">
        <f t="shared" si="1"/>
        <v>2.8950769230769233</v>
      </c>
      <c r="L16" s="59"/>
      <c r="M16" s="13"/>
      <c r="N16" s="10"/>
      <c r="O16" s="10"/>
      <c r="P16" s="10"/>
      <c r="Q16" s="7"/>
    </row>
    <row r="17" spans="1:17" x14ac:dyDescent="0.45">
      <c r="A17" s="44">
        <f>Overal!A17</f>
        <v>91109016</v>
      </c>
      <c r="B17" s="40">
        <f>25*1.1</f>
        <v>27.500000000000004</v>
      </c>
      <c r="C17" s="24">
        <v>18.899999999999999</v>
      </c>
      <c r="D17" s="44">
        <f>12*1.05</f>
        <v>12.600000000000001</v>
      </c>
      <c r="E17" s="2">
        <v>8.8000000000000007</v>
      </c>
      <c r="F17" s="20">
        <v>14.025</v>
      </c>
      <c r="G17" s="27"/>
      <c r="H17" s="26"/>
      <c r="I17" s="46">
        <f t="shared" si="0"/>
        <v>81.825000000000017</v>
      </c>
      <c r="J17" s="59">
        <f t="shared" si="1"/>
        <v>2.5176923076923083</v>
      </c>
      <c r="L17" s="59"/>
      <c r="M17" s="13"/>
      <c r="N17" s="10"/>
      <c r="O17" s="10"/>
      <c r="P17" s="10"/>
      <c r="Q17" s="7"/>
    </row>
    <row r="18" spans="1:17" x14ac:dyDescent="0.45">
      <c r="A18" s="44">
        <f>Overal!A18</f>
        <v>92108827</v>
      </c>
      <c r="B18" s="40">
        <v>17</v>
      </c>
      <c r="C18" s="24">
        <v>19.8</v>
      </c>
      <c r="D18" s="44">
        <f>10.5*0.7</f>
        <v>7.35</v>
      </c>
      <c r="E18" s="2">
        <v>17.05</v>
      </c>
      <c r="F18" s="46">
        <v>17.600000000000001</v>
      </c>
      <c r="G18" s="27">
        <v>33.550000000000004</v>
      </c>
      <c r="H18" s="27"/>
      <c r="I18" s="46">
        <f t="shared" si="0"/>
        <v>112.35000000000002</v>
      </c>
      <c r="J18" s="59">
        <f t="shared" si="1"/>
        <v>3.4569230769230774</v>
      </c>
      <c r="L18" s="59"/>
      <c r="M18" s="13"/>
    </row>
    <row r="19" spans="1:17" x14ac:dyDescent="0.45">
      <c r="A19" s="44">
        <f>Overal!A19</f>
        <v>92108873</v>
      </c>
      <c r="B19" s="40">
        <v>14.5</v>
      </c>
      <c r="C19" s="24"/>
      <c r="D19" s="44"/>
      <c r="E19" s="2">
        <v>11.797500000000003</v>
      </c>
      <c r="F19" s="46">
        <v>9.0750000000000011</v>
      </c>
      <c r="G19" s="27">
        <v>8.0850000000000009</v>
      </c>
      <c r="H19" s="26"/>
      <c r="I19" s="46">
        <f t="shared" si="0"/>
        <v>43.457500000000003</v>
      </c>
      <c r="J19" s="59">
        <f t="shared" si="1"/>
        <v>1.3371538461538464</v>
      </c>
      <c r="L19" s="59"/>
      <c r="M19" s="13"/>
    </row>
    <row r="20" spans="1:17" x14ac:dyDescent="0.45">
      <c r="A20" s="44">
        <f>Overal!A20</f>
        <v>92108902</v>
      </c>
      <c r="B20" s="40">
        <v>17.75</v>
      </c>
      <c r="C20" s="24">
        <v>21.9</v>
      </c>
      <c r="D20" s="44">
        <f>13.5*0.9</f>
        <v>12.15</v>
      </c>
      <c r="E20" s="2">
        <v>11.261250000000002</v>
      </c>
      <c r="F20" s="46"/>
      <c r="G20" s="27"/>
      <c r="H20" s="26"/>
      <c r="I20" s="46">
        <f t="shared" si="0"/>
        <v>63.061250000000001</v>
      </c>
      <c r="J20" s="59">
        <f t="shared" si="1"/>
        <v>1.9403461538461537</v>
      </c>
      <c r="L20" s="59"/>
      <c r="M20" s="13"/>
    </row>
    <row r="21" spans="1:17" x14ac:dyDescent="0.45">
      <c r="A21" s="44">
        <f>Overal!A21</f>
        <v>92108981</v>
      </c>
      <c r="B21" s="40">
        <v>25.5</v>
      </c>
      <c r="C21" s="24">
        <v>26.2</v>
      </c>
      <c r="D21" s="44">
        <f>10*1.2</f>
        <v>12</v>
      </c>
      <c r="E21" s="2">
        <v>23.1</v>
      </c>
      <c r="F21" s="20">
        <v>19.305000000000003</v>
      </c>
      <c r="G21" s="27">
        <v>32.917500000000004</v>
      </c>
      <c r="H21" s="27"/>
      <c r="I21" s="46">
        <f t="shared" si="0"/>
        <v>139.02250000000004</v>
      </c>
      <c r="J21" s="59">
        <f t="shared" si="1"/>
        <v>4.2776153846153857</v>
      </c>
      <c r="L21" s="59"/>
      <c r="M21" s="13"/>
    </row>
    <row r="22" spans="1:17" x14ac:dyDescent="0.45">
      <c r="A22" s="44">
        <f>Overal!A22</f>
        <v>92109053</v>
      </c>
      <c r="B22" s="40">
        <f>26.75*1.2</f>
        <v>32.1</v>
      </c>
      <c r="C22" s="24">
        <v>33.799999999999997</v>
      </c>
      <c r="D22" s="44">
        <f>16.75*1.1</f>
        <v>18.425000000000001</v>
      </c>
      <c r="E22" s="2">
        <v>24.750000000000004</v>
      </c>
      <c r="F22" s="46">
        <v>23.595000000000006</v>
      </c>
      <c r="G22" s="27">
        <v>37.619999999999997</v>
      </c>
      <c r="H22" s="26"/>
      <c r="I22" s="46">
        <f t="shared" si="0"/>
        <v>170.29000000000002</v>
      </c>
      <c r="J22" s="59">
        <f t="shared" si="1"/>
        <v>5.2396923076923079</v>
      </c>
      <c r="L22" s="59"/>
      <c r="M22" s="13"/>
    </row>
    <row r="23" spans="1:17" x14ac:dyDescent="0.45">
      <c r="A23" s="44">
        <f>Overal!A23</f>
        <v>92109172</v>
      </c>
      <c r="B23" s="40">
        <v>18</v>
      </c>
      <c r="C23" s="24">
        <v>24.7</v>
      </c>
      <c r="D23" s="44">
        <f>0.9*8.5</f>
        <v>7.65</v>
      </c>
      <c r="E23" s="2">
        <v>15.427500000000002</v>
      </c>
      <c r="F23" s="46">
        <v>15.8125</v>
      </c>
      <c r="G23" s="27">
        <v>15.125000000000002</v>
      </c>
      <c r="H23" s="26"/>
      <c r="I23" s="46">
        <f t="shared" si="0"/>
        <v>96.715000000000003</v>
      </c>
      <c r="J23" s="59">
        <f t="shared" si="1"/>
        <v>2.9758461538461543</v>
      </c>
      <c r="L23" s="59"/>
      <c r="M23" s="13"/>
    </row>
    <row r="24" spans="1:17" x14ac:dyDescent="0.45">
      <c r="A24" s="44">
        <f>Overal!A24</f>
        <v>92109267</v>
      </c>
      <c r="B24" s="40">
        <v>16.75</v>
      </c>
      <c r="C24" s="24">
        <v>21.3</v>
      </c>
      <c r="D24" s="44">
        <f>13.5*0.9</f>
        <v>12.15</v>
      </c>
      <c r="E24" s="2">
        <v>11.55</v>
      </c>
      <c r="F24" s="46"/>
      <c r="G24" s="27">
        <v>14.3</v>
      </c>
      <c r="H24" s="27"/>
      <c r="I24" s="46">
        <f t="shared" si="0"/>
        <v>76.05</v>
      </c>
      <c r="J24" s="59">
        <f t="shared" si="1"/>
        <v>2.34</v>
      </c>
      <c r="L24" s="59">
        <v>1.875</v>
      </c>
      <c r="M24" s="13"/>
    </row>
    <row r="25" spans="1:17" x14ac:dyDescent="0.45">
      <c r="A25" s="44">
        <f>Overal!A25</f>
        <v>92110262</v>
      </c>
      <c r="B25" s="40">
        <v>16.5</v>
      </c>
      <c r="C25" s="24">
        <v>21.1</v>
      </c>
      <c r="D25" s="44">
        <f>16.5*0.9</f>
        <v>14.85</v>
      </c>
      <c r="E25" s="2">
        <v>17.077500000000001</v>
      </c>
      <c r="F25" s="20">
        <v>11.385</v>
      </c>
      <c r="G25" s="27"/>
      <c r="H25" s="26"/>
      <c r="I25" s="46">
        <f t="shared" si="0"/>
        <v>80.912500000000009</v>
      </c>
      <c r="J25" s="59">
        <f t="shared" si="1"/>
        <v>2.489615384615385</v>
      </c>
      <c r="L25" s="14"/>
      <c r="M25" s="13"/>
    </row>
    <row r="26" spans="1:17" x14ac:dyDescent="0.45">
      <c r="A26" s="44">
        <f>Overal!A26</f>
        <v>94200598</v>
      </c>
      <c r="B26" s="40">
        <f>26.75*1.1</f>
        <v>29.425000000000001</v>
      </c>
      <c r="C26" s="24"/>
      <c r="D26" s="44">
        <f>19*1.15</f>
        <v>21.849999999999998</v>
      </c>
      <c r="E26" s="2">
        <v>24.502500000000005</v>
      </c>
      <c r="F26" s="46">
        <v>22.44</v>
      </c>
      <c r="G26" s="27"/>
      <c r="H26" s="26"/>
      <c r="I26" s="46">
        <f t="shared" si="0"/>
        <v>98.217500000000001</v>
      </c>
      <c r="J26" s="59">
        <f t="shared" si="1"/>
        <v>3.0220769230769231</v>
      </c>
      <c r="L26" s="14"/>
      <c r="M26" s="13"/>
    </row>
    <row r="27" spans="1:17" x14ac:dyDescent="0.45">
      <c r="A27" s="44">
        <f>Overal!A27</f>
        <v>94204545</v>
      </c>
      <c r="B27" s="40">
        <f>28*1.1</f>
        <v>30.800000000000004</v>
      </c>
      <c r="C27" s="24"/>
      <c r="D27" s="44">
        <f>21*1.15</f>
        <v>24.15</v>
      </c>
      <c r="E27" s="2">
        <v>23.650000000000002</v>
      </c>
      <c r="F27" s="46">
        <v>21.504999999999999</v>
      </c>
      <c r="G27" s="46">
        <v>26.565000000000001</v>
      </c>
      <c r="H27" s="23"/>
      <c r="I27" s="46">
        <f t="shared" si="0"/>
        <v>126.67</v>
      </c>
      <c r="J27" s="59">
        <f t="shared" si="1"/>
        <v>3.8975384615384616</v>
      </c>
      <c r="L27" s="14"/>
    </row>
    <row r="28" spans="1:17" x14ac:dyDescent="0.45">
      <c r="A28" s="23" t="s">
        <v>7</v>
      </c>
      <c r="B28" s="41">
        <f>MIN(B5:B27)</f>
        <v>13.5</v>
      </c>
      <c r="C28" s="41">
        <f>MIN(C5:C27)</f>
        <v>13.9</v>
      </c>
      <c r="D28" s="41">
        <f t="shared" ref="D28:G28" si="2">MIN(D5:D27)</f>
        <v>7.35</v>
      </c>
      <c r="E28" s="41">
        <f t="shared" si="2"/>
        <v>8.8000000000000007</v>
      </c>
      <c r="F28" s="41">
        <f t="shared" si="2"/>
        <v>9.0750000000000011</v>
      </c>
      <c r="G28" s="41">
        <f t="shared" si="2"/>
        <v>8.0850000000000009</v>
      </c>
      <c r="H28" s="41"/>
      <c r="I28" s="41">
        <f>MIN(I5:I27)</f>
        <v>0</v>
      </c>
      <c r="J28" s="41">
        <f>MIN(J5:J27)</f>
        <v>0</v>
      </c>
      <c r="K28" s="41"/>
      <c r="L28" s="41">
        <f t="shared" ref="L28" si="3">MIN(L5:L27)</f>
        <v>1.875</v>
      </c>
    </row>
    <row r="29" spans="1:17" x14ac:dyDescent="0.45">
      <c r="A29" s="21" t="s">
        <v>6</v>
      </c>
      <c r="B29" s="42">
        <f>MAX(B5:B27)</f>
        <v>32.1</v>
      </c>
      <c r="C29" s="42">
        <f>MAX(C5:C27)</f>
        <v>35</v>
      </c>
      <c r="D29" s="42">
        <f t="shared" ref="D29:G29" si="4">MAX(D5:D27)</f>
        <v>24.15</v>
      </c>
      <c r="E29" s="42">
        <f t="shared" si="4"/>
        <v>25.616250000000001</v>
      </c>
      <c r="F29" s="42">
        <f t="shared" si="4"/>
        <v>23.595000000000006</v>
      </c>
      <c r="G29" s="42">
        <f t="shared" si="4"/>
        <v>37.619999999999997</v>
      </c>
      <c r="H29" s="42"/>
      <c r="I29" s="42">
        <f>MAX(I5:I27)</f>
        <v>170.29000000000002</v>
      </c>
      <c r="J29" s="42">
        <f>MAX(J5:J27)</f>
        <v>5.2396923076923079</v>
      </c>
      <c r="K29" s="42"/>
      <c r="L29" s="42">
        <f t="shared" ref="L29" si="5">MAX(L5:L27)</f>
        <v>9.75</v>
      </c>
    </row>
    <row r="30" spans="1:17" x14ac:dyDescent="0.45">
      <c r="A30" s="22">
        <f>Overal!A69</f>
        <v>0</v>
      </c>
      <c r="B30" s="43">
        <f>AVERAGE(B5:B27)</f>
        <v>21.899404761904766</v>
      </c>
      <c r="C30" s="43">
        <f t="shared" ref="C30:J30" si="6">AVERAGE(C5:C27)</f>
        <v>23.141176470588238</v>
      </c>
      <c r="D30" s="43">
        <f t="shared" ref="D30:G30" si="7">AVERAGE(D5:D27)</f>
        <v>14.589880952380955</v>
      </c>
      <c r="E30" s="43">
        <f t="shared" si="7"/>
        <v>17.707828947368423</v>
      </c>
      <c r="F30" s="43">
        <f t="shared" si="7"/>
        <v>17.129444444444445</v>
      </c>
      <c r="G30" s="43">
        <f t="shared" si="7"/>
        <v>23.458416666666668</v>
      </c>
      <c r="H30" s="43"/>
      <c r="I30" s="43">
        <f t="shared" si="6"/>
        <v>93.753478260869556</v>
      </c>
      <c r="J30" s="43">
        <f t="shared" si="6"/>
        <v>2.8847224080267564</v>
      </c>
      <c r="K30" s="43"/>
      <c r="L30" s="43">
        <f t="shared" ref="L30" si="8">AVERAGE(L5:L27)</f>
        <v>6.8421874999999996</v>
      </c>
    </row>
    <row r="31" spans="1:17" x14ac:dyDescent="0.45">
      <c r="A31" s="1"/>
    </row>
    <row r="35" spans="1:1" x14ac:dyDescent="0.45">
      <c r="A35" s="1"/>
    </row>
    <row r="36" spans="1:1" x14ac:dyDescent="0.45">
      <c r="A36" s="1"/>
    </row>
    <row r="37" spans="1:1" x14ac:dyDescent="0.45">
      <c r="A37" s="1"/>
    </row>
    <row r="38" spans="1:1" x14ac:dyDescent="0.45">
      <c r="A38" s="1"/>
    </row>
    <row r="39" spans="1:1" x14ac:dyDescent="0.45">
      <c r="A39" s="1"/>
    </row>
    <row r="40" spans="1:1" x14ac:dyDescent="0.45">
      <c r="A40" s="1"/>
    </row>
    <row r="41" spans="1:1" x14ac:dyDescent="0.45">
      <c r="A41" s="1"/>
    </row>
    <row r="42" spans="1:1" x14ac:dyDescent="0.45">
      <c r="A42" s="1"/>
    </row>
    <row r="43" spans="1:1" x14ac:dyDescent="0.45">
      <c r="A43" s="1"/>
    </row>
    <row r="44" spans="1:1" x14ac:dyDescent="0.45">
      <c r="A44" s="1"/>
    </row>
    <row r="45" spans="1:1" x14ac:dyDescent="0.45">
      <c r="A45" s="1"/>
    </row>
    <row r="46" spans="1:1" x14ac:dyDescent="0.45">
      <c r="A46" s="1"/>
    </row>
    <row r="47" spans="1:1" x14ac:dyDescent="0.45">
      <c r="A47" s="1"/>
    </row>
    <row r="48" spans="1:1" x14ac:dyDescent="0.45">
      <c r="A48" s="1"/>
    </row>
    <row r="49" spans="1:1" x14ac:dyDescent="0.45">
      <c r="A49" s="1"/>
    </row>
    <row r="50" spans="1:1" x14ac:dyDescent="0.45">
      <c r="A50" s="1"/>
    </row>
    <row r="51" spans="1:1" x14ac:dyDescent="0.45">
      <c r="A51" s="1"/>
    </row>
    <row r="52" spans="1:1" x14ac:dyDescent="0.45">
      <c r="A52" s="1"/>
    </row>
    <row r="53" spans="1:1" x14ac:dyDescent="0.45">
      <c r="A53" s="1"/>
    </row>
    <row r="54" spans="1:1" x14ac:dyDescent="0.45">
      <c r="A54" s="1"/>
    </row>
    <row r="55" spans="1:1" x14ac:dyDescent="0.45">
      <c r="A55" s="1"/>
    </row>
    <row r="56" spans="1:1" x14ac:dyDescent="0.45">
      <c r="A56" s="1"/>
    </row>
    <row r="57" spans="1:1" x14ac:dyDescent="0.45">
      <c r="A57" s="1"/>
    </row>
    <row r="58" spans="1:1" x14ac:dyDescent="0.45">
      <c r="A58" s="1"/>
    </row>
    <row r="59" spans="1:1" x14ac:dyDescent="0.45">
      <c r="A59" s="1"/>
    </row>
    <row r="60" spans="1:1" x14ac:dyDescent="0.45">
      <c r="A60" s="1"/>
    </row>
    <row r="61" spans="1:1" x14ac:dyDescent="0.45">
      <c r="A61" s="1"/>
    </row>
    <row r="62" spans="1:1" x14ac:dyDescent="0.45">
      <c r="A62" s="1"/>
    </row>
    <row r="63" spans="1:1" x14ac:dyDescent="0.45">
      <c r="A63" s="1"/>
    </row>
    <row r="64" spans="1:1" x14ac:dyDescent="0.45">
      <c r="A64" s="1"/>
    </row>
    <row r="65" spans="1:1" x14ac:dyDescent="0.45">
      <c r="A65" s="1"/>
    </row>
    <row r="66" spans="1:1" x14ac:dyDescent="0.45">
      <c r="A66" s="1"/>
    </row>
    <row r="67" spans="1:1" x14ac:dyDescent="0.45">
      <c r="A67" s="1"/>
    </row>
    <row r="68" spans="1:1" x14ac:dyDescent="0.45">
      <c r="A68" s="1"/>
    </row>
    <row r="69" spans="1:1" x14ac:dyDescent="0.45">
      <c r="A69" s="1"/>
    </row>
    <row r="70" spans="1:1" x14ac:dyDescent="0.45">
      <c r="A70" s="1"/>
    </row>
    <row r="71" spans="1:1" x14ac:dyDescent="0.45">
      <c r="A71" s="1"/>
    </row>
    <row r="72" spans="1:1" x14ac:dyDescent="0.45">
      <c r="A72" s="1"/>
    </row>
    <row r="73" spans="1:1" x14ac:dyDescent="0.45">
      <c r="A73" s="1"/>
    </row>
    <row r="74" spans="1:1" x14ac:dyDescent="0.45">
      <c r="A74" s="1"/>
    </row>
    <row r="75" spans="1:1" x14ac:dyDescent="0.45">
      <c r="A75" s="1"/>
    </row>
    <row r="76" spans="1:1" x14ac:dyDescent="0.45">
      <c r="A76" s="1"/>
    </row>
    <row r="77" spans="1:1" x14ac:dyDescent="0.45">
      <c r="A77" s="1"/>
    </row>
    <row r="78" spans="1:1" x14ac:dyDescent="0.45">
      <c r="A78" s="1"/>
    </row>
    <row r="79" spans="1:1" x14ac:dyDescent="0.45">
      <c r="A79" s="1"/>
    </row>
    <row r="80" spans="1:1" x14ac:dyDescent="0.45">
      <c r="A80" s="1"/>
    </row>
    <row r="81" spans="1:1" x14ac:dyDescent="0.45">
      <c r="A81" s="1"/>
    </row>
    <row r="82" spans="1:1" x14ac:dyDescent="0.45">
      <c r="A82" s="1"/>
    </row>
    <row r="83" spans="1:1" x14ac:dyDescent="0.45">
      <c r="A83" s="1"/>
    </row>
    <row r="84" spans="1:1" x14ac:dyDescent="0.45">
      <c r="A84" s="1"/>
    </row>
    <row r="85" spans="1:1" x14ac:dyDescent="0.45">
      <c r="A85" s="1"/>
    </row>
    <row r="86" spans="1:1" x14ac:dyDescent="0.45">
      <c r="A86" s="1"/>
    </row>
    <row r="87" spans="1:1" x14ac:dyDescent="0.45">
      <c r="A87" s="1"/>
    </row>
    <row r="88" spans="1:1" x14ac:dyDescent="0.45">
      <c r="A88" s="1"/>
    </row>
    <row r="89" spans="1:1" x14ac:dyDescent="0.45">
      <c r="A89" s="1"/>
    </row>
    <row r="90" spans="1:1" x14ac:dyDescent="0.45">
      <c r="A90" s="1"/>
    </row>
    <row r="91" spans="1:1" x14ac:dyDescent="0.45">
      <c r="A91" s="1"/>
    </row>
    <row r="92" spans="1:1" x14ac:dyDescent="0.45">
      <c r="A92" s="1"/>
    </row>
    <row r="93" spans="1:1" x14ac:dyDescent="0.45">
      <c r="A93" s="1"/>
    </row>
    <row r="94" spans="1:1" x14ac:dyDescent="0.45">
      <c r="A94" s="1"/>
    </row>
    <row r="95" spans="1:1" x14ac:dyDescent="0.45">
      <c r="A95" s="1"/>
    </row>
    <row r="96" spans="1:1" x14ac:dyDescent="0.45">
      <c r="A96" s="1"/>
    </row>
    <row r="97" spans="1:1" x14ac:dyDescent="0.45">
      <c r="A97" s="1"/>
    </row>
    <row r="98" spans="1:1" x14ac:dyDescent="0.45">
      <c r="A98" s="1"/>
    </row>
    <row r="99" spans="1:1" x14ac:dyDescent="0.45">
      <c r="A99" s="1"/>
    </row>
    <row r="100" spans="1:1" x14ac:dyDescent="0.45">
      <c r="A100" s="1"/>
    </row>
    <row r="101" spans="1:1" x14ac:dyDescent="0.45">
      <c r="A101" s="1"/>
    </row>
    <row r="102" spans="1:1" x14ac:dyDescent="0.45">
      <c r="A102" s="1"/>
    </row>
    <row r="103" spans="1:1" x14ac:dyDescent="0.45">
      <c r="A103" s="1"/>
    </row>
    <row r="104" spans="1:1" x14ac:dyDescent="0.45">
      <c r="A104" s="1"/>
    </row>
    <row r="105" spans="1:1" x14ac:dyDescent="0.45">
      <c r="A105" s="1"/>
    </row>
    <row r="106" spans="1:1" x14ac:dyDescent="0.45">
      <c r="A106" s="1"/>
    </row>
    <row r="107" spans="1:1" x14ac:dyDescent="0.45">
      <c r="A107" s="1"/>
    </row>
    <row r="108" spans="1:1" x14ac:dyDescent="0.45">
      <c r="A108" s="1"/>
    </row>
    <row r="109" spans="1:1" x14ac:dyDescent="0.45">
      <c r="A109" s="1"/>
    </row>
    <row r="110" spans="1:1" x14ac:dyDescent="0.45">
      <c r="A110" s="1"/>
    </row>
    <row r="111" spans="1:1" x14ac:dyDescent="0.45">
      <c r="A111" s="1"/>
    </row>
    <row r="112" spans="1:1" x14ac:dyDescent="0.45">
      <c r="A112" s="1"/>
    </row>
    <row r="113" spans="1:1" x14ac:dyDescent="0.45">
      <c r="A113" s="1"/>
    </row>
    <row r="114" spans="1:1" x14ac:dyDescent="0.45">
      <c r="A114" s="1"/>
    </row>
    <row r="115" spans="1:1" x14ac:dyDescent="0.45">
      <c r="A115" s="1"/>
    </row>
    <row r="116" spans="1:1" x14ac:dyDescent="0.45">
      <c r="A116" s="1"/>
    </row>
    <row r="117" spans="1:1" x14ac:dyDescent="0.45">
      <c r="A117" s="1"/>
    </row>
    <row r="118" spans="1:1" x14ac:dyDescent="0.45">
      <c r="A118" s="1"/>
    </row>
    <row r="119" spans="1:1" x14ac:dyDescent="0.45">
      <c r="A119" s="1"/>
    </row>
    <row r="120" spans="1:1" x14ac:dyDescent="0.45">
      <c r="A120" s="1"/>
    </row>
    <row r="121" spans="1:1" x14ac:dyDescent="0.45">
      <c r="A121" s="1"/>
    </row>
    <row r="122" spans="1:1" x14ac:dyDescent="0.45">
      <c r="A122" s="1"/>
    </row>
    <row r="123" spans="1:1" x14ac:dyDescent="0.45">
      <c r="A123" s="1"/>
    </row>
    <row r="124" spans="1:1" x14ac:dyDescent="0.45">
      <c r="A124" s="1"/>
    </row>
    <row r="125" spans="1:1" x14ac:dyDescent="0.45">
      <c r="A125" s="1"/>
    </row>
    <row r="126" spans="1:1" x14ac:dyDescent="0.45">
      <c r="A126" s="1"/>
    </row>
    <row r="127" spans="1:1" x14ac:dyDescent="0.45">
      <c r="A127" s="1"/>
    </row>
    <row r="128" spans="1:1" x14ac:dyDescent="0.45">
      <c r="A128" s="1"/>
    </row>
    <row r="129" spans="1:1" x14ac:dyDescent="0.45">
      <c r="A129" s="1"/>
    </row>
    <row r="130" spans="1:1" x14ac:dyDescent="0.45">
      <c r="A130" s="1"/>
    </row>
    <row r="131" spans="1:1" x14ac:dyDescent="0.45">
      <c r="A131" s="1"/>
    </row>
    <row r="132" spans="1:1" x14ac:dyDescent="0.45">
      <c r="A132" s="1"/>
    </row>
    <row r="133" spans="1:1" x14ac:dyDescent="0.45">
      <c r="A133" s="1"/>
    </row>
    <row r="134" spans="1:1" x14ac:dyDescent="0.45">
      <c r="A134" s="1"/>
    </row>
    <row r="135" spans="1:1" x14ac:dyDescent="0.45">
      <c r="A135" s="1"/>
    </row>
    <row r="136" spans="1:1" x14ac:dyDescent="0.45">
      <c r="A136" s="1"/>
    </row>
    <row r="137" spans="1:1" x14ac:dyDescent="0.45">
      <c r="A137" s="1"/>
    </row>
    <row r="138" spans="1:1" x14ac:dyDescent="0.45">
      <c r="A138" s="1"/>
    </row>
    <row r="139" spans="1:1" x14ac:dyDescent="0.45">
      <c r="A139" s="1"/>
    </row>
    <row r="140" spans="1:1" x14ac:dyDescent="0.45">
      <c r="A140" s="1"/>
    </row>
    <row r="141" spans="1:1" x14ac:dyDescent="0.45">
      <c r="A141" s="1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Overal</vt:lpstr>
      <vt:lpstr>Hws</vt:lpstr>
      <vt:lpstr>Name1</vt:lpstr>
    </vt:vector>
  </TitlesOfParts>
  <Company>MRT www.Win2Farsi.com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</dc:creator>
  <cp:lastModifiedBy>admin</cp:lastModifiedBy>
  <dcterms:created xsi:type="dcterms:W3CDTF">2008-06-02T06:48:28Z</dcterms:created>
  <dcterms:modified xsi:type="dcterms:W3CDTF">2016-02-02T09:34:48Z</dcterms:modified>
</cp:coreProperties>
</file>